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5416" yWindow="0" windowWidth="15480" windowHeight="7215" tabRatio="724" activeTab="0"/>
  </bookViews>
  <sheets>
    <sheet name="Data input" sheetId="1" r:id="rId1"/>
    <sheet name="PV and battery sizing" sheetId="2" r:id="rId2"/>
    <sheet name="PV yield over the year" sheetId="3" state="hidden" r:id="rId3"/>
    <sheet name="DC consumer cable calc" sheetId="4" state="hidden" r:id="rId4"/>
    <sheet name="Irradiation database" sheetId="5" state="hidden" r:id="rId5"/>
    <sheet name="Demand calc" sheetId="6" state="hidden" r:id="rId6"/>
    <sheet name="Array support calc" sheetId="7" state="hidden" r:id="rId7"/>
  </sheets>
  <definedNames>
    <definedName name="Annual_monetary_saving" localSheetId="0">#REF!</definedName>
    <definedName name="Annual_monetary_saving">#REF!</definedName>
    <definedName name="Auxiliary_heat" localSheetId="0">#REF!</definedName>
    <definedName name="Auxiliary_heat">#REF!</definedName>
    <definedName name="B_DISCHARGE">'Data input'!$B$35</definedName>
    <definedName name="B_VOLT">'Data input'!$B$34</definedName>
    <definedName name="BATT">'Data input'!$B$33</definedName>
    <definedName name="C_LOSS">'PV and battery sizing'!$B$11</definedName>
    <definedName name="C_LOSS_BATT_CC">'Data input'!$B$60</definedName>
    <definedName name="C_LOSS_INV">'Data input'!$B$59</definedName>
    <definedName name="CB_LOSS">'PV and battery sizing'!$B$10</definedName>
    <definedName name="CB_LOSS1">'PV and battery sizing'!$B$59</definedName>
    <definedName name="CB_LOSS2">'PV and battery sizing'!$B$65</definedName>
    <definedName name="CB_LOSS3">'PV and battery sizing'!$B$71</definedName>
    <definedName name="CC">'Data input'!$B$37</definedName>
    <definedName name="CC_MAX_I">'Data input'!$B$40</definedName>
    <definedName name="CC_MAX_I_DISCHARGE">'Data input'!#REF!</definedName>
    <definedName name="CC_MAX_V">'Data input'!$B$41</definedName>
    <definedName name="CC_MIN_V">'Data input'!$B$39</definedName>
    <definedName name="city">#REF!</definedName>
    <definedName name="Collector_aera">#REF!</definedName>
    <definedName name="Collector_aera_F">#REF!</definedName>
    <definedName name="Collector_aera_s">#REF!</definedName>
    <definedName name="Collector_area">#REF!</definedName>
    <definedName name="Collector_efficiency">#REF!</definedName>
    <definedName name="collector_size">#REF!</definedName>
    <definedName name="Company_name">#REF!</definedName>
    <definedName name="CON">'Data input'!$B$21</definedName>
    <definedName name="CON_AC">'Data input'!$B$19</definedName>
    <definedName name="CON_DC">'Data input'!$B$17</definedName>
    <definedName name="Customer_address">#REF!</definedName>
    <definedName name="Customer_name">#REF!</definedName>
    <definedName name="Customer_telephone">#REF!</definedName>
    <definedName name="D_DISCHARGE">'Data input'!$B$35</definedName>
    <definedName name="Date">#REF!</definedName>
    <definedName name="Desinger_name">#REF!</definedName>
    <definedName name="energy_consumption" localSheetId="0">#REF!</definedName>
    <definedName name="energy_consumption">#REF!</definedName>
    <definedName name="Energy_Price_Increase">#REF!</definedName>
    <definedName name="Energy_tariff_1" localSheetId="0">#REF!</definedName>
    <definedName name="Energy_tariff_1">#REF!</definedName>
    <definedName name="Energy_tariff_backup" localSheetId="0">#REF!</definedName>
    <definedName name="Energy_tariff_backup">#REF!</definedName>
    <definedName name="energysource">#REF!</definedName>
    <definedName name="Global_radiation_a">#REF!</definedName>
    <definedName name="Global_radiation_d">#REF!</definedName>
    <definedName name="Haustyp">#REF!</definedName>
    <definedName name="heat_capacity">#REF!</definedName>
    <definedName name="heat_value" localSheetId="0">#REF!</definedName>
    <definedName name="heat_value">#REF!</definedName>
    <definedName name="Hot_water_withdrawal">#REF!</definedName>
    <definedName name="HW_LitrePerDay">#REF!</definedName>
    <definedName name="I_MPP">'Data input'!$B$26</definedName>
    <definedName name="I_SC">'Data input'!$B$28</definedName>
    <definedName name="INV">'Data input'!$B$43</definedName>
    <definedName name="INV_MAX_I">'Data input'!$B$45</definedName>
    <definedName name="INV_MAX_V">'Data input'!$B$46</definedName>
    <definedName name="INV_MIN_V">'Data input'!$B$44</definedName>
    <definedName name="INV_SURGE_F">'Data input'!$B$49</definedName>
    <definedName name="life_time" localSheetId="0">#REF!</definedName>
    <definedName name="life_time">#REF!</definedName>
    <definedName name="LOC">'Data input'!$B$12</definedName>
    <definedName name="Location">#REF!</definedName>
    <definedName name="MM_LOSS">'PV and battery sizing'!$B$12</definedName>
    <definedName name="MPPT">'Data input'!$B$38</definedName>
    <definedName name="no_coll_final">#REF!</definedName>
    <definedName name="optimal_inclination">#REF!</definedName>
    <definedName name="Orientation">#REF!</definedName>
    <definedName name="Owner">#REF!</definedName>
    <definedName name="P_MPP">'Data input'!$B$25</definedName>
    <definedName name="P_RATIO">'PV and battery sizing'!$B$13</definedName>
    <definedName name="PEAK_LOAD">'Data input'!$B$22</definedName>
    <definedName name="PL_AC">'Data input'!$B$20</definedName>
    <definedName name="PL_DC">'Data input'!$B$18</definedName>
    <definedName name="Price_increase">#REF!</definedName>
    <definedName name="_xlnm.Print_Area" localSheetId="0">'Data input'!$A$1:$D$63</definedName>
    <definedName name="_xlnm.Print_Area" localSheetId="3">'DC consumer cable calc'!$A$1:$F$36</definedName>
    <definedName name="_xlnm.Print_Area" localSheetId="5">'Demand calc'!$A$1:$AI$35</definedName>
    <definedName name="_xlnm.Print_Area" localSheetId="4">'Irradiation database'!$A$1:$K$470</definedName>
    <definedName name="_xlnm.Print_Area" localSheetId="1">'PV and battery sizing'!$A$1:$G$71</definedName>
    <definedName name="Project_address">#REF!</definedName>
    <definedName name="Project_location">#REF!</definedName>
    <definedName name="Remaining_energy_costs" localSheetId="0">#REF!</definedName>
    <definedName name="Remaining_energy_costs">#REF!</definedName>
    <definedName name="RequiredHWtemperature">#REF!</definedName>
    <definedName name="session" localSheetId="0">#REF!</definedName>
    <definedName name="session">#REF!</definedName>
    <definedName name="Solar_fraction">#REF!</definedName>
    <definedName name="Solar_gross_heat_gain">#REF!</definedName>
    <definedName name="Stadt">#REF!</definedName>
    <definedName name="Street">#REF!</definedName>
    <definedName name="System_losses">#REF!</definedName>
    <definedName name="T_ANGLE">'Data input'!$B$14</definedName>
    <definedName name="T_cold_water">#REF!</definedName>
    <definedName name="Telephone">#REF!</definedName>
    <definedName name="Temp_cold_water">#REF!</definedName>
    <definedName name="Temp_tank">#REF!</definedName>
    <definedName name="Theor">'DC consumer cable calc'!$E$27</definedName>
    <definedName name="Theor2">'DC consumer cable calc'!$F$27</definedName>
    <definedName name="Theor3">'DC consumer cable calc'!$G$27</definedName>
    <definedName name="TMP_VOC">'Data input'!#REF!</definedName>
    <definedName name="tot_energy_cost_present">#REF!</definedName>
    <definedName name="tot_investment">#REF!</definedName>
    <definedName name="V_MPP">'Data input'!$B$27</definedName>
    <definedName name="V_OV">'Data input'!$B$29</definedName>
    <definedName name="vol_tank">#REF!</definedName>
    <definedName name="Width_collector">#REF!</definedName>
  </definedNames>
  <calcPr fullCalcOnLoad="1"/>
</workbook>
</file>

<file path=xl/sharedStrings.xml><?xml version="1.0" encoding="utf-8"?>
<sst xmlns="http://schemas.openxmlformats.org/spreadsheetml/2006/main" count="2257" uniqueCount="328">
  <si>
    <t>Islamabad</t>
  </si>
  <si>
    <t>Lahore</t>
  </si>
  <si>
    <t>Multan</t>
  </si>
  <si>
    <t>Karachi</t>
  </si>
  <si>
    <t>May</t>
  </si>
  <si>
    <t>Year</t>
  </si>
  <si>
    <t>Peshawar</t>
  </si>
  <si>
    <t>height h</t>
  </si>
  <si>
    <t>length of module l</t>
  </si>
  <si>
    <t>angle of incidence beta</t>
  </si>
  <si>
    <t>depth of module a</t>
  </si>
  <si>
    <t>Latitude [°] = 33,670, Longitude [°] = 73,130, Altitude [m] = 617, Climatic zone = IV, 3</t>
  </si>
  <si>
    <t>Month</t>
  </si>
  <si>
    <t>H_Gh 0°</t>
  </si>
  <si>
    <t>H_Dh 0°</t>
  </si>
  <si>
    <t>H_Gk 15°</t>
  </si>
  <si>
    <t>H_Dk 15°</t>
  </si>
  <si>
    <t>H_Gk 30°</t>
  </si>
  <si>
    <t>H_Dk 30°</t>
  </si>
  <si>
    <t>H_Gk 45°</t>
  </si>
  <si>
    <t>H_Dk 45°</t>
  </si>
  <si>
    <t>H_Gk 60°</t>
  </si>
  <si>
    <t>H_Dk 60°</t>
  </si>
  <si>
    <t>Ta</t>
  </si>
  <si>
    <t>[kWh/m2]</t>
  </si>
  <si>
    <t>[C]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</si>
  <si>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</si>
  <si>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</si>
  <si>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</si>
  <si>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</si>
  <si>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</si>
  <si>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</si>
  <si>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</si>
  <si>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</si>
  <si>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</si>
  <si>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</si>
  <si>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</si>
  <si>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 xml:space="preserve">Legend:        </t>
  </si>
  <si>
    <t xml:space="preserve">H_Gh:        Irradiation of global radiation horizontal        </t>
  </si>
  <si>
    <t xml:space="preserve">H_Dh:        Irradiation of diffuse radiation horizontal        </t>
  </si>
  <si>
    <t xml:space="preserve">H_Gk:        Irradiation of global rad., tilted plane        </t>
  </si>
  <si>
    <t xml:space="preserve">H_Dk:        Irradiation of diffuse rad., tilted plane        </t>
  </si>
  <si>
    <t>Latitude [°] = 24,850, Longitude [°] = 67,030, Altitude [m] = 30, Climatic zone = V, 5</t>
  </si>
  <si>
    <t xml:space="preserve">Ta:        Average maximum air temperature        </t>
  </si>
  <si>
    <t>location</t>
  </si>
  <si>
    <t>month</t>
  </si>
  <si>
    <t>0 deg</t>
  </si>
  <si>
    <t>15 deg</t>
  </si>
  <si>
    <t>30 deg</t>
  </si>
  <si>
    <t>60 deg</t>
  </si>
  <si>
    <t>Bahawalpur</t>
  </si>
  <si>
    <t>Latitude [°] = 29,400, Longitude [°] = 71,780, Altitude [m] = 129, Climatic zone = IV, 5</t>
  </si>
  <si>
    <t>Chiniot</t>
  </si>
  <si>
    <t>Latitude [°] = 31,670, Longitude [°] = 73,000, Altitude [m] = 183, Climatic zone = IV, 3</t>
  </si>
  <si>
    <t>Dera Ghazi Khan</t>
  </si>
  <si>
    <t>Latitude [°] = 30,000, Longitude [°] = 70,730, Altitude [m] = 91, Climatic zone = IV, 5</t>
  </si>
  <si>
    <t>Faisalabad(Lyallpur)</t>
  </si>
  <si>
    <t>Latitude [°] = 31,420, Longitude [°] = 73,150, Altitude [m] = 183, Climatic zone = IV, 3</t>
  </si>
  <si>
    <t>Gujranwala</t>
  </si>
  <si>
    <t>Latitude [°] = 32,100, Longitude [°] = 74,180, Altitude [m] = 213, Climatic zone = IV, 3</t>
  </si>
  <si>
    <t>Gujrat</t>
  </si>
  <si>
    <t>Latitude [°] = 32,580, Longitude [°] = 74,100, Altitude [m] = 213, Climatic zone = IV, 3</t>
  </si>
  <si>
    <t>Hyderabad</t>
  </si>
  <si>
    <t>Latitude [°] = 25,380, Longitude [°] = 68,400, Altitude [m] = 61, Climatic zone = IV, 5</t>
  </si>
  <si>
    <t>Jhang</t>
  </si>
  <si>
    <t>Latitude [°] = 31,000, Longitude [°] = 72,000, Altitude [m] = 91, Climatic zone = IV, 5</t>
  </si>
  <si>
    <t>Kasur</t>
  </si>
  <si>
    <t>Latitude [°] = 31,120, Longitude [°] = 74,500, Altitude [m] = 183, Climatic zone = IV, 3</t>
  </si>
  <si>
    <t>Latitude [°] = 31,570, Longitude [°] = 74,370, Altitude [m] = 213, Climatic zone = IV, 3</t>
  </si>
  <si>
    <t>Mardan</t>
  </si>
  <si>
    <t>Latitude [°] = 34,230, Longitude [°] = 72,080, Altitude [m] = 305, Climatic zone = IV, 3</t>
  </si>
  <si>
    <t>Latitude [°] = 30,170, Longitude [°] = 71,600, Altitude [m] = 91, Climatic zone = IV, 5</t>
  </si>
  <si>
    <t>Nawabshah</t>
  </si>
  <si>
    <t>Latitude [°] = 26,250, Longitude [°] = 68,430, Altitude [m] = 54, Climatic zone = IV, 5</t>
  </si>
  <si>
    <t>Okara</t>
  </si>
  <si>
    <t>Latitude [°] = 30,820, Longitude [°] = 73,520, Altitude [m] = 122, Climatic zone = IV, 3</t>
  </si>
  <si>
    <t>Latitude [°] = 34,020, Longitude [°] = 71,670, Altitude [m] = 412, Climatic zone = IV, 2</t>
  </si>
  <si>
    <t>Quetta</t>
  </si>
  <si>
    <t>Latitude [°] = 30,189, Longitude [°] = 67,000, Altitude [m] = 1680, Climatic zone = IV, 2</t>
  </si>
  <si>
    <t>Rahimyar Khan</t>
  </si>
  <si>
    <t>Latitude [°] = 28,370, Longitude [°] = 70,330, Altitude [m] = 83, Climatic zone = IV, 5</t>
  </si>
  <si>
    <t>Sargodha</t>
  </si>
  <si>
    <t>Latitude [°] = 32,020, Longitude [°] = 72,670, Altitude [m] = 183, Climatic zone = IV, 3</t>
  </si>
  <si>
    <t>Sheikhu Pura</t>
  </si>
  <si>
    <t>Latitude [°] = 31,700, Longitude [°] = 74,130, Altitude [m] = 206, Climatic zone = IV, 3</t>
  </si>
  <si>
    <t>Sialkote</t>
  </si>
  <si>
    <t>Latitude [°] = 32,480, Longitude [°] = 74,580, Altitude [m] = 213, Climatic zone = IV, 3</t>
  </si>
  <si>
    <t xml:space="preserve">30 deg </t>
  </si>
  <si>
    <t>45 deg</t>
  </si>
  <si>
    <t>maximum</t>
  </si>
  <si>
    <t>width b</t>
  </si>
  <si>
    <t>deg</t>
  </si>
  <si>
    <t>yield</t>
  </si>
  <si>
    <t xml:space="preserve">auxiliary calculation </t>
  </si>
  <si>
    <t>days per month</t>
  </si>
  <si>
    <t>Irradiation database for Pakistan, generated with Meteonorm v6.1</t>
  </si>
  <si>
    <t xml:space="preserve">for determining recommended month and recommended inclination </t>
  </si>
  <si>
    <t>V</t>
  </si>
  <si>
    <t>%</t>
  </si>
  <si>
    <t>W</t>
  </si>
  <si>
    <t>m</t>
  </si>
  <si>
    <t>mm²</t>
  </si>
  <si>
    <t>Resulting losses</t>
  </si>
  <si>
    <t>Voltage supplied to consumer</t>
  </si>
  <si>
    <t>Power supplied to consumer</t>
  </si>
  <si>
    <t>No.</t>
  </si>
  <si>
    <t>Power               (in W)</t>
  </si>
  <si>
    <t>Num-ber</t>
  </si>
  <si>
    <t>Daily operating time (hours)</t>
  </si>
  <si>
    <t>Daily consumption profile (utilization hours)</t>
  </si>
  <si>
    <t>Daily consumption</t>
  </si>
  <si>
    <t>X</t>
  </si>
  <si>
    <t>NO</t>
  </si>
  <si>
    <t>Expected peak load:</t>
  </si>
  <si>
    <t>YES</t>
  </si>
  <si>
    <t>Lamp in the living area</t>
  </si>
  <si>
    <t>x</t>
  </si>
  <si>
    <t>Lamp in the sleeping room</t>
  </si>
  <si>
    <t>Security lamp in the garden</t>
  </si>
  <si>
    <t>Small fan in the living room</t>
  </si>
  <si>
    <t>Mobil Telephone charger</t>
  </si>
  <si>
    <t>Depth of discharge</t>
  </si>
  <si>
    <t>Location:</t>
  </si>
  <si>
    <t xml:space="preserve">Global radiation per day </t>
  </si>
  <si>
    <t>Performance Ratio</t>
  </si>
  <si>
    <t>needed for calculation, do not delete</t>
  </si>
  <si>
    <t>PV array configuration</t>
  </si>
  <si>
    <t>Total number of modules</t>
  </si>
  <si>
    <t>PV array power</t>
  </si>
  <si>
    <t>inclination alpha</t>
  </si>
  <si>
    <t>minimum distance to avoid shading c</t>
  </si>
  <si>
    <t>total length for installation of one module avoiding shading d</t>
  </si>
  <si>
    <t xml:space="preserve">Maximum voltage input DC </t>
  </si>
  <si>
    <t>for determining global irradition on tilted plate for user selected month and inclination</t>
  </si>
  <si>
    <t>for determining recommended inclination for selected month</t>
  </si>
  <si>
    <t>Auxiliary calculations, do not delete or modifiy</t>
  </si>
  <si>
    <t>Algorithm to determine critical month and recommended inclination:</t>
  </si>
  <si>
    <t>1) Search for highest irradiation value of every month (= irradiation at optimal inclination)</t>
  </si>
  <si>
    <t xml:space="preserve">3) determine the inclination corresponding to these value </t>
  </si>
  <si>
    <t>2) take the results and determine the lowest of these irradiation values (= lowest irradiation value to be expected)</t>
  </si>
  <si>
    <t xml:space="preserve">Voltage
(in V)  </t>
  </si>
  <si>
    <t>Power at MPP (P_MPP)</t>
  </si>
  <si>
    <t>Current at MPP (I_MPP)</t>
  </si>
  <si>
    <t>Voltage at MPP (V_MPP)</t>
  </si>
  <si>
    <t>Short circuit current (I_SC)</t>
  </si>
  <si>
    <t>Open circuit voltage (V_OC)</t>
  </si>
  <si>
    <t>MPP current (I_MPP) of array</t>
  </si>
  <si>
    <t>MPP voltage (V_MPP) of array</t>
  </si>
  <si>
    <t>Daily Consumption:</t>
  </si>
  <si>
    <t>Necessary daily PV yield</t>
  </si>
  <si>
    <t xml:space="preserve">Maximum current input DC  </t>
  </si>
  <si>
    <t>Max. simultanous load</t>
  </si>
  <si>
    <t>Power (in W)</t>
  </si>
  <si>
    <t>installed power</t>
  </si>
  <si>
    <t>max simultaneous power demand</t>
  </si>
  <si>
    <t>Power DC (inW)</t>
  </si>
  <si>
    <t>Power AC (in W)</t>
  </si>
  <si>
    <t>values needed for calculation do not delete</t>
  </si>
  <si>
    <t>Maximum current of array</t>
  </si>
  <si>
    <t>Maximum voltage of array</t>
  </si>
  <si>
    <t>array support calc</t>
  </si>
  <si>
    <t>demand calc</t>
  </si>
  <si>
    <t>Type of consumers</t>
  </si>
  <si>
    <t xml:space="preserve">Project: </t>
  </si>
  <si>
    <t xml:space="preserve">Customer: </t>
  </si>
  <si>
    <t>Project title</t>
  </si>
  <si>
    <t>INPUT</t>
  </si>
  <si>
    <t>CALCULATED</t>
  </si>
  <si>
    <t>CRITICAL INPUT</t>
  </si>
  <si>
    <t>Voltage</t>
  </si>
  <si>
    <t>Power</t>
  </si>
  <si>
    <t>Cable length</t>
  </si>
  <si>
    <t>Legend:</t>
  </si>
  <si>
    <t>(cable length = double the connecting distance (+ and -))</t>
  </si>
  <si>
    <t>Optimum cable cross-section (theoretical)</t>
  </si>
  <si>
    <t>Proposed cable cross-section (standard)</t>
  </si>
  <si>
    <t>Available cable cross-section (designed)</t>
  </si>
  <si>
    <t>Design value</t>
  </si>
  <si>
    <t>global rad per day</t>
  </si>
  <si>
    <t>yield per day</t>
  </si>
  <si>
    <t>required yield per day</t>
  </si>
  <si>
    <t>auxiliary calculation for graph PV yield</t>
  </si>
  <si>
    <t>Connecting Distance</t>
  </si>
  <si>
    <t>(must be measured along the cabling route on site)</t>
  </si>
  <si>
    <t>Battery voltage</t>
  </si>
  <si>
    <t>Battery:</t>
  </si>
  <si>
    <t>Inverter:</t>
  </si>
  <si>
    <t>LOC</t>
  </si>
  <si>
    <t>CON</t>
  </si>
  <si>
    <t>P_MPP</t>
  </si>
  <si>
    <t>I_MPP</t>
  </si>
  <si>
    <t>V_MPP</t>
  </si>
  <si>
    <t>I_SC</t>
  </si>
  <si>
    <t>V_OC</t>
  </si>
  <si>
    <t>BATT</t>
  </si>
  <si>
    <t>B_VOLT</t>
  </si>
  <si>
    <t>CC_MAX_I</t>
  </si>
  <si>
    <t>CC_MIN_V</t>
  </si>
  <si>
    <t>CC_MAX_V</t>
  </si>
  <si>
    <t>INV</t>
  </si>
  <si>
    <t>INV_MIN_V</t>
  </si>
  <si>
    <t>INV_MAX_I</t>
  </si>
  <si>
    <t>INV_MAX_V</t>
  </si>
  <si>
    <t>Available voltage at battery</t>
  </si>
  <si>
    <t>Cabling:</t>
  </si>
  <si>
    <t>Azimuth:</t>
  </si>
  <si>
    <t>T_ANGLE</t>
  </si>
  <si>
    <t>Site information:</t>
  </si>
  <si>
    <t>SEC_YEARS</t>
  </si>
  <si>
    <t>B_AUTONOMY</t>
  </si>
  <si>
    <t>B_DISCHARGE</t>
  </si>
  <si>
    <t>Design to security of power supply for</t>
  </si>
  <si>
    <t>0° South</t>
  </si>
  <si>
    <t>PV module data:</t>
  </si>
  <si>
    <t>Company:</t>
  </si>
  <si>
    <t>Customer name:</t>
  </si>
  <si>
    <t>Designer:</t>
  </si>
  <si>
    <t>Input data sheet</t>
  </si>
  <si>
    <t>Date of design:</t>
  </si>
  <si>
    <t>See charge controller data sheet.</t>
  </si>
  <si>
    <t>"</t>
  </si>
  <si>
    <t>Select from the pull down menu.</t>
  </si>
  <si>
    <t>PEAK_LOAD</t>
  </si>
  <si>
    <t>PV array and battery sizing</t>
  </si>
  <si>
    <t>Minimum required number of modules</t>
  </si>
  <si>
    <t>Safety of supply factor</t>
  </si>
  <si>
    <t>Minimum capacity required</t>
  </si>
  <si>
    <t>Vcharge factor</t>
  </si>
  <si>
    <t>Connection of consumer</t>
  </si>
  <si>
    <t>Design of off-grid PV applications</t>
  </si>
  <si>
    <t>Select from the pull down menue.</t>
  </si>
  <si>
    <t>Measure connection lengths on site.</t>
  </si>
  <si>
    <t>SER_MOD</t>
  </si>
  <si>
    <t>PAR_STRINGS</t>
  </si>
  <si>
    <t>Necessary minimum PV MPP power</t>
  </si>
  <si>
    <t>Available voltage at inverter</t>
  </si>
  <si>
    <t>Cabling</t>
  </si>
  <si>
    <t>Resulting cable losses</t>
  </si>
  <si>
    <t>Selected cable cross-section</t>
  </si>
  <si>
    <t>Total cable losses:</t>
  </si>
  <si>
    <t>Conversion losses</t>
  </si>
  <si>
    <t>Current at charge controller</t>
  </si>
  <si>
    <t>Current charge factor</t>
  </si>
  <si>
    <t>Vmax factor</t>
  </si>
  <si>
    <t>Voltage at charge controller</t>
  </si>
  <si>
    <t>Vmpp factor</t>
  </si>
  <si>
    <t>Annual irradiation</t>
  </si>
  <si>
    <t>Current at peak load required</t>
  </si>
  <si>
    <t>MPP-Tracking</t>
  </si>
  <si>
    <t>C_LOSS_INV</t>
  </si>
  <si>
    <t>C_LOSS_BATT_CC</t>
  </si>
  <si>
    <t>MM_LOSS_NO_MPPT</t>
  </si>
  <si>
    <t>MM_LOSS_MPPT</t>
  </si>
  <si>
    <t>Conversion losses inverter</t>
  </si>
  <si>
    <t>Conversion losses battery + charge controller</t>
  </si>
  <si>
    <t>Mismachting without MPPT</t>
  </si>
  <si>
    <t>Mismatching with MPPT</t>
  </si>
  <si>
    <t>AZIM</t>
  </si>
  <si>
    <t>IRRAD_YEAR</t>
  </si>
  <si>
    <t>Mismatch losses</t>
  </si>
  <si>
    <t>MPPT</t>
  </si>
  <si>
    <t>ARRAY_P_MPP</t>
  </si>
  <si>
    <t>ARRAY_V_MPP</t>
  </si>
  <si>
    <t>CAB_MM1</t>
  </si>
  <si>
    <t>CAB_MM2</t>
  </si>
  <si>
    <t>CAB_MM3</t>
  </si>
  <si>
    <t>CAB_L_1  =  2*CONN_L_1</t>
  </si>
  <si>
    <t>CAB_L_3 =  2*CONN_L_3</t>
  </si>
  <si>
    <t>CAB_L_2 =  2*CONN_L_2</t>
  </si>
  <si>
    <t>CBLOSS_1 = ARRAY_P_MPP*ARRAY_V_MPP/(56*ARRAY_V_MPP^2*CAB_MM1)*100</t>
  </si>
  <si>
    <t>CC_VMAX_F = V_CC / CC_MAX_V</t>
  </si>
  <si>
    <t>ARRAY_I_MAX</t>
  </si>
  <si>
    <t>CC_ICHARGE_F = ARRAY_I_MAX / CC_MAX_I</t>
  </si>
  <si>
    <t>P_RATIO = (1-CB_LOSS) * (1-C_LOSS) * (1-MM_LOSS)</t>
  </si>
  <si>
    <t>YIELD_NEC = CON / P_RATIO</t>
  </si>
  <si>
    <t>P_REQU = YIELD_NEC / IRRAD_DAY * 0.99^SEC_YEARS</t>
  </si>
  <si>
    <t>MIN_MOD = P_REQU / P_MPP</t>
  </si>
  <si>
    <t>SUPP_FACT = W_PEAK / P_REQ</t>
  </si>
  <si>
    <t>NR_MOD = SER_MOD * PAR_STRINGS</t>
  </si>
  <si>
    <t>ARRAY_P_MPP = PAR_STRINGS * P_MPP</t>
  </si>
  <si>
    <t>ARRAY_I_MPP = PAR_STRINGS * I_MPP</t>
  </si>
  <si>
    <t>ARRAY_V_MPP = SER_MOD * V_MPP</t>
  </si>
  <si>
    <t>ARRAY_I_MAX = PAR_STRINGS * I_SC</t>
  </si>
  <si>
    <t>ARRAY_V_MAX = SER_MOD * V_OC</t>
  </si>
  <si>
    <t>VCHARGE_F = B_AVAILABLE / (1.2 * B_VOLT)</t>
  </si>
  <si>
    <t>CBLOSS_3 = PEAK_LOAD*B_VOLT/(56*B_VOLT^2*CAB_MM3)*100</t>
  </si>
  <si>
    <t>Current factor</t>
  </si>
  <si>
    <r>
      <rPr>
        <b/>
        <sz val="18"/>
        <rFont val="Calibri"/>
        <family val="2"/>
      </rPr>
      <t xml:space="preserve">Design Input: </t>
    </r>
    <r>
      <rPr>
        <sz val="18"/>
        <rFont val="Calibri"/>
        <family val="2"/>
      </rPr>
      <t>Number of modules in series</t>
    </r>
  </si>
  <si>
    <r>
      <rPr>
        <b/>
        <sz val="18"/>
        <rFont val="Calibri"/>
        <family val="2"/>
      </rPr>
      <t xml:space="preserve">Desing input: </t>
    </r>
    <r>
      <rPr>
        <sz val="18"/>
        <rFont val="Calibri"/>
        <family val="2"/>
      </rPr>
      <t>Number of strings in parallel</t>
    </r>
  </si>
  <si>
    <t>Losses:</t>
  </si>
  <si>
    <t>Min. 20% - Max. 50%</t>
  </si>
  <si>
    <t>See also "Demand calc"</t>
  </si>
  <si>
    <t>Calculation is valid for 0° South +/- 15°.</t>
  </si>
  <si>
    <t>DC consumer cable calc</t>
  </si>
  <si>
    <t>Expected total daily energy demand</t>
  </si>
  <si>
    <r>
      <t xml:space="preserve">IRRAD_DAY </t>
    </r>
    <r>
      <rPr>
        <i/>
        <sz val="12"/>
        <rFont val="Calibri"/>
        <family val="2"/>
      </rPr>
      <t>(in the month with lowest irradiation)</t>
    </r>
  </si>
  <si>
    <t>Maximum allowed losses</t>
  </si>
  <si>
    <t>B_MIN_CAP_REQ = CON  / B_DISCHARGE / B_VOLT</t>
  </si>
  <si>
    <t>Tilt angle of array</t>
  </si>
  <si>
    <t>Select from the  pull down menu.</t>
  </si>
  <si>
    <r>
      <t xml:space="preserve">Daily energy demand </t>
    </r>
    <r>
      <rPr>
        <b/>
        <sz val="16"/>
        <rFont val="Calibri"/>
        <family val="2"/>
      </rPr>
      <t>AC</t>
    </r>
    <r>
      <rPr>
        <sz val="16"/>
        <rFont val="Calibri"/>
        <family val="2"/>
      </rPr>
      <t>:</t>
    </r>
  </si>
  <si>
    <r>
      <t xml:space="preserve">Peak load </t>
    </r>
    <r>
      <rPr>
        <b/>
        <sz val="16"/>
        <rFont val="Calibri"/>
        <family val="2"/>
      </rPr>
      <t>AC</t>
    </r>
    <r>
      <rPr>
        <sz val="16"/>
        <rFont val="Calibri"/>
        <family val="2"/>
      </rPr>
      <t>:</t>
    </r>
  </si>
  <si>
    <r>
      <t>Daily energy demand</t>
    </r>
    <r>
      <rPr>
        <b/>
        <sz val="16"/>
        <rFont val="Calibri"/>
        <family val="2"/>
      </rPr>
      <t xml:space="preserve"> DC</t>
    </r>
    <r>
      <rPr>
        <sz val="16"/>
        <rFont val="Calibri"/>
        <family val="2"/>
      </rPr>
      <t>:</t>
    </r>
  </si>
  <si>
    <r>
      <t xml:space="preserve">Peak load </t>
    </r>
    <r>
      <rPr>
        <b/>
        <sz val="16"/>
        <rFont val="Calibri"/>
        <family val="2"/>
      </rPr>
      <t>DC</t>
    </r>
    <r>
      <rPr>
        <sz val="16"/>
        <rFont val="Calibri"/>
        <family val="2"/>
      </rPr>
      <t>:</t>
    </r>
  </si>
  <si>
    <t>Total daily energy demand:</t>
  </si>
  <si>
    <t>Total peak load:</t>
  </si>
  <si>
    <t>CON_DC</t>
  </si>
  <si>
    <t>PL_DC</t>
  </si>
  <si>
    <t>CON_AC</t>
  </si>
  <si>
    <t>PL_AC</t>
  </si>
  <si>
    <t>CON = CON_DC + CON_AC</t>
  </si>
  <si>
    <t>PEAK_LOAD = PL_DC + PL_AC</t>
  </si>
  <si>
    <t>Days of autonomous operation</t>
  </si>
  <si>
    <t>B_VOLT * 1.2</t>
  </si>
  <si>
    <t>Minimum required charging voltage at MPP</t>
  </si>
  <si>
    <t>V_CC = ARRAY_V_MPP * (1-CB_LOSS1)</t>
  </si>
  <si>
    <t xml:space="preserve">Maximum current input DC </t>
  </si>
  <si>
    <t>Charge Controller:</t>
  </si>
  <si>
    <t>Minimum required input voltage at MPP</t>
  </si>
  <si>
    <t>Surge factor</t>
  </si>
  <si>
    <t>INV_SURGE_F</t>
  </si>
  <si>
    <t>Maximum input current at inverter</t>
  </si>
  <si>
    <t>See the technical data sheet.</t>
  </si>
  <si>
    <t>See technical data sheet.</t>
  </si>
  <si>
    <t>B_VAVAILABLE = ARRAY_V_MPP * (1-CB_LOSS1) * (1-CB_LOSS2)</t>
  </si>
  <si>
    <t>Nominal power</t>
  </si>
  <si>
    <t>Conntinuous current at inverter</t>
  </si>
  <si>
    <t>hyderabad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</si>
</sst>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&quot; €&quot;_-;\-* #,##0&quot; €&quot;_-;_-* &quot;-&quot;&quot; €&quot;_-;_-@_-"/>
    <numFmt numFmtId="173" formatCode="_-* #,##0_ _€_-;\-* #,##0_ _€_-;_-* &quot;-&quot;_ _€_-;_-@_-"/>
    <numFmt numFmtId="174" formatCode="_-* #,##0.00&quot; €&quot;_-;\-* #,##0.00&quot; €&quot;_-;_-* &quot;-&quot;??&quot; €&quot;_-;_-@_-"/>
    <numFmt numFmtId="175" formatCode="_-* #,##0.00_ _€_-;\-* #,##0.00_ _€_-;_-* &quot;-&quot;??_ _€_-;_-@_-"/>
    <numFmt numFmtId="176" formatCode="0.0"/>
    <numFmt numFmtId="177" formatCode="0.0000"/>
    <numFmt numFmtId="178" formatCode="General&quot; V&quot;"/>
    <numFmt numFmtId="179" formatCode="General\ &quot; °&quot;"/>
    <numFmt numFmtId="180" formatCode="General\ &quot; Wh/d&quot;"/>
    <numFmt numFmtId="181" formatCode="0.00\ &quot; m&quot;"/>
    <numFmt numFmtId="182" formatCode="0.00\ &quot;W&quot;"/>
    <numFmt numFmtId="183" formatCode="0\ &quot;Ah&quot;"/>
    <numFmt numFmtId="184" formatCode="0.00\ &quot; A&quot;"/>
    <numFmt numFmtId="185" formatCode="0.00\ &quot; V&quot;"/>
    <numFmt numFmtId="186" formatCode="0.00\ &quot; kWh/(d*m²)&quot;"/>
    <numFmt numFmtId="187" formatCode="&quot;in &quot;0\ &quot; a&quot;"/>
    <numFmt numFmtId="188" formatCode="General\ &quot; deg +/- 15deg&quot;"/>
    <numFmt numFmtId="189" formatCode="General\ &quot; deg&quot;"/>
    <numFmt numFmtId="190" formatCode="General\ &quot;deg&quot;"/>
    <numFmt numFmtId="191" formatCode="0.00\ &quot;A&quot;"/>
    <numFmt numFmtId="192" formatCode="0.00\ &quot; V/K&quot;"/>
    <numFmt numFmtId="193" formatCode="General\ &quot;W&quot;"/>
    <numFmt numFmtId="194" formatCode="0.00\ &quot;V&quot;"/>
    <numFmt numFmtId="195" formatCode="0\ &quot;V&quot;"/>
    <numFmt numFmtId="196" formatCode="0.00\ &quot;h&quot;"/>
    <numFmt numFmtId="197" formatCode="0\ &quot;Wh&quot;"/>
    <numFmt numFmtId="198" formatCode="0\ &quot;W&quot;"/>
    <numFmt numFmtId="199" formatCode="0\ &quot;A&quot;"/>
    <numFmt numFmtId="200" formatCode="0\ &quot;VDC&quot;"/>
    <numFmt numFmtId="201" formatCode="0\ &quot;VAC&quot;"/>
    <numFmt numFmtId="202" formatCode="0\ &quot; Wh/d&quot;"/>
    <numFmt numFmtId="203" formatCode="0.0%"/>
    <numFmt numFmtId="204" formatCode="0.0\ &quot;W&quot;"/>
    <numFmt numFmtId="205" formatCode="0.0\ &quot;A&quot;"/>
    <numFmt numFmtId="206" formatCode="0\ &quot;years&quot;"/>
    <numFmt numFmtId="207" formatCode="0.0\ &quot; m&quot;"/>
    <numFmt numFmtId="208" formatCode="0\ &quot; m&quot;"/>
    <numFmt numFmtId="209" formatCode="0.0\ &quot;mm²&quot;"/>
    <numFmt numFmtId="210" formatCode="0.00\ &quot;%&quot;"/>
    <numFmt numFmtId="211" formatCode="0.0\ &quot;%&quot;"/>
    <numFmt numFmtId="212" formatCode="0\ &quot;%&quot;"/>
    <numFmt numFmtId="213" formatCode="0\ &quot;kWh/m²/year&quot;"/>
    <numFmt numFmtId="214" formatCode="0\ &quot;Wp&quot;"/>
    <numFmt numFmtId="215" formatCode="0.000\ &quot;%&quot;"/>
    <numFmt numFmtId="216" formatCode="&quot;Ja&quot;;&quot;Ja&quot;;&quot;Nein&quot;"/>
    <numFmt numFmtId="217" formatCode="&quot;Wahr&quot;;&quot;Wahr&quot;;&quot;Falsch&quot;"/>
    <numFmt numFmtId="218" formatCode="&quot;Ein&quot;;&quot;Ein&quot;;&quot;Aus&quot;"/>
    <numFmt numFmtId="219" formatCode="[$€-2]\ #,##0.00_);[Red]\([$€-2]\ #,##0.00\)"/>
    <numFmt numFmtId="220" formatCode="[$-407]dddd\,\ d\.\ mmmm\ yyyy"/>
    <numFmt numFmtId="221" formatCode="0\ &quot;mm²&quot;"/>
    <numFmt numFmtId="222" formatCode="0.00\ &quot;mm²&quot;"/>
    <numFmt numFmtId="223" formatCode="0.000\ &quot;A&quot;"/>
    <numFmt numFmtId="224" formatCode="0.0000\ &quot;A&quot;"/>
  </numFmts>
  <fonts count="9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sz val="10"/>
      <color indexed="9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4"/>
      <name val="Verdana"/>
      <family val="2"/>
    </font>
    <font>
      <sz val="12"/>
      <name val="Verdana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2"/>
      <color indexed="9"/>
      <name val="Calibri"/>
      <family val="2"/>
    </font>
    <font>
      <sz val="12"/>
      <color indexed="9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i/>
      <sz val="9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9"/>
      <name val="Calibri"/>
      <family val="2"/>
    </font>
    <font>
      <b/>
      <sz val="22"/>
      <color indexed="9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4"/>
      <color indexed="9"/>
      <name val="Verdana"/>
      <family val="2"/>
    </font>
    <font>
      <sz val="16"/>
      <name val="Calibri"/>
      <family val="2"/>
    </font>
    <font>
      <i/>
      <sz val="1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0"/>
      <name val="Verdana"/>
      <family val="2"/>
    </font>
    <font>
      <i/>
      <sz val="12"/>
      <name val="Calibri"/>
      <family val="2"/>
    </font>
    <font>
      <sz val="11"/>
      <name val="Verdana"/>
      <family val="2"/>
    </font>
    <font>
      <sz val="11"/>
      <name val="Calibri"/>
      <family val="2"/>
    </font>
    <font>
      <b/>
      <sz val="20"/>
      <color indexed="9"/>
      <name val="Calibri"/>
      <family val="2"/>
    </font>
    <font>
      <b/>
      <sz val="20"/>
      <color indexed="10"/>
      <name val="Calibri"/>
      <family val="2"/>
    </font>
    <font>
      <sz val="20"/>
      <color indexed="8"/>
      <name val="Calibri"/>
      <family val="2"/>
    </font>
    <font>
      <sz val="20"/>
      <name val="Calibri"/>
      <family val="2"/>
    </font>
    <font>
      <b/>
      <sz val="12"/>
      <name val="Verdana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15"/>
      <name val="Calibri"/>
      <family val="2"/>
    </font>
    <font>
      <sz val="12"/>
      <color indexed="15"/>
      <name val="Calibri"/>
      <family val="2"/>
    </font>
    <font>
      <sz val="6"/>
      <color indexed="9"/>
      <name val="Calibri"/>
      <family val="2"/>
    </font>
    <font>
      <b/>
      <sz val="20"/>
      <name val="Calibri"/>
      <family val="2"/>
    </font>
    <font>
      <b/>
      <sz val="20"/>
      <color indexed="43"/>
      <name val="Calibri"/>
      <family val="2"/>
    </font>
    <font>
      <sz val="8"/>
      <name val="Tahoma"/>
      <family val="2"/>
    </font>
    <font>
      <sz val="14.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C00000"/>
      <name val="Calibri"/>
      <family val="2"/>
    </font>
    <font>
      <b/>
      <sz val="16"/>
      <color rgb="FF00B0F0"/>
      <name val="Calibri"/>
      <family val="2"/>
    </font>
    <font>
      <sz val="12"/>
      <color rgb="FF0070C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6"/>
      <color theme="0"/>
      <name val="Calibri"/>
      <family val="2"/>
    </font>
    <font>
      <b/>
      <sz val="20"/>
      <color rgb="FFCCFF99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6" fillId="14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5" borderId="0" applyNumberFormat="0" applyBorder="0" applyAlignment="0" applyProtection="0"/>
    <xf numFmtId="0" fontId="76" fillId="20" borderId="0" applyNumberFormat="0" applyBorder="0" applyAlignment="0" applyProtection="0"/>
    <xf numFmtId="0" fontId="76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77" fillId="21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22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8" fillId="35" borderId="0" applyNumberFormat="0" applyBorder="0" applyAlignment="0" applyProtection="0"/>
    <xf numFmtId="0" fontId="79" fillId="36" borderId="1" applyNumberFormat="0" applyAlignment="0" applyProtection="0"/>
    <xf numFmtId="0" fontId="80" fillId="3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3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39" borderId="1" applyNumberFormat="0" applyAlignment="0" applyProtection="0"/>
    <xf numFmtId="0" fontId="84" fillId="0" borderId="6" applyNumberFormat="0" applyFill="0" applyAlignment="0" applyProtection="0"/>
    <xf numFmtId="0" fontId="85" fillId="40" borderId="0" applyNumberFormat="0" applyBorder="0" applyAlignment="0" applyProtection="0"/>
    <xf numFmtId="0" fontId="0" fillId="41" borderId="7" applyNumberFormat="0" applyFont="0" applyAlignment="0" applyProtection="0"/>
    <xf numFmtId="0" fontId="86" fillId="3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67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1" fillId="0" borderId="0" xfId="80" applyNumberFormat="1" applyFont="1" applyFill="1" applyBorder="1" applyAlignment="1" applyProtection="1">
      <alignment/>
      <protection/>
    </xf>
    <xf numFmtId="0" fontId="11" fillId="0" borderId="10" xfId="8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42" borderId="10" xfId="0" applyFont="1" applyFill="1" applyBorder="1" applyAlignment="1">
      <alignment/>
    </xf>
    <xf numFmtId="0" fontId="19" fillId="42" borderId="0" xfId="0" applyFont="1" applyFill="1" applyBorder="1" applyAlignment="1">
      <alignment/>
    </xf>
    <xf numFmtId="0" fontId="22" fillId="0" borderId="0" xfId="0" applyFont="1" applyAlignment="1">
      <alignment/>
    </xf>
    <xf numFmtId="0" fontId="19" fillId="0" borderId="0" xfId="79" applyFont="1">
      <alignment/>
      <protection/>
    </xf>
    <xf numFmtId="0" fontId="12" fillId="0" borderId="0" xfId="8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12" fillId="0" borderId="11" xfId="80" applyNumberFormat="1" applyFont="1" applyFill="1" applyBorder="1" applyAlignment="1" applyProtection="1">
      <alignment/>
      <protection/>
    </xf>
    <xf numFmtId="0" fontId="12" fillId="0" borderId="12" xfId="80" applyNumberFormat="1" applyFont="1" applyFill="1" applyBorder="1" applyAlignment="1" applyProtection="1">
      <alignment/>
      <protection/>
    </xf>
    <xf numFmtId="0" fontId="0" fillId="42" borderId="13" xfId="0" applyFill="1" applyBorder="1" applyAlignment="1">
      <alignment/>
    </xf>
    <xf numFmtId="0" fontId="16" fillId="0" borderId="0" xfId="80" applyNumberFormat="1" applyFont="1" applyFill="1" applyBorder="1" applyAlignment="1" applyProtection="1">
      <alignment/>
      <protection/>
    </xf>
    <xf numFmtId="0" fontId="12" fillId="0" borderId="10" xfId="80" applyNumberFormat="1" applyFont="1" applyFill="1" applyBorder="1" applyAlignment="1" applyProtection="1">
      <alignment/>
      <protection/>
    </xf>
    <xf numFmtId="0" fontId="25" fillId="0" borderId="10" xfId="80" applyNumberFormat="1" applyFont="1" applyFill="1" applyBorder="1" applyAlignment="1" applyProtection="1">
      <alignment/>
      <protection/>
    </xf>
    <xf numFmtId="0" fontId="12" fillId="4" borderId="10" xfId="80" applyNumberFormat="1" applyFont="1" applyFill="1" applyBorder="1" applyAlignment="1" applyProtection="1">
      <alignment/>
      <protection/>
    </xf>
    <xf numFmtId="0" fontId="12" fillId="36" borderId="0" xfId="80" applyNumberFormat="1" applyFont="1" applyFill="1" applyBorder="1" applyAlignment="1" applyProtection="1">
      <alignment/>
      <protection/>
    </xf>
    <xf numFmtId="0" fontId="12" fillId="0" borderId="14" xfId="80" applyNumberFormat="1" applyFont="1" applyFill="1" applyBorder="1" applyAlignment="1" applyProtection="1">
      <alignment/>
      <protection/>
    </xf>
    <xf numFmtId="0" fontId="12" fillId="0" borderId="15" xfId="80" applyNumberFormat="1" applyFont="1" applyFill="1" applyBorder="1" applyAlignment="1" applyProtection="1">
      <alignment/>
      <protection/>
    </xf>
    <xf numFmtId="0" fontId="12" fillId="0" borderId="16" xfId="80" applyNumberFormat="1" applyFont="1" applyFill="1" applyBorder="1" applyAlignment="1" applyProtection="1">
      <alignment/>
      <protection/>
    </xf>
    <xf numFmtId="0" fontId="12" fillId="0" borderId="17" xfId="80" applyNumberFormat="1" applyFont="1" applyFill="1" applyBorder="1" applyAlignment="1" applyProtection="1">
      <alignment/>
      <protection/>
    </xf>
    <xf numFmtId="0" fontId="12" fillId="0" borderId="18" xfId="80" applyNumberFormat="1" applyFont="1" applyFill="1" applyBorder="1" applyAlignment="1" applyProtection="1">
      <alignment/>
      <protection/>
    </xf>
    <xf numFmtId="0" fontId="12" fillId="0" borderId="0" xfId="80" applyFont="1" applyBorder="1" applyAlignment="1" applyProtection="1">
      <alignment vertical="top" wrapText="1"/>
      <protection/>
    </xf>
    <xf numFmtId="0" fontId="12" fillId="7" borderId="0" xfId="80" applyNumberFormat="1" applyFont="1" applyFill="1" applyBorder="1" applyAlignment="1" applyProtection="1">
      <alignment/>
      <protection/>
    </xf>
    <xf numFmtId="0" fontId="25" fillId="0" borderId="0" xfId="80" applyNumberFormat="1" applyFont="1" applyFill="1" applyBorder="1" applyAlignment="1" applyProtection="1">
      <alignment/>
      <protection/>
    </xf>
    <xf numFmtId="0" fontId="25" fillId="0" borderId="18" xfId="80" applyNumberFormat="1" applyFont="1" applyFill="1" applyBorder="1" applyAlignment="1" applyProtection="1">
      <alignment/>
      <protection/>
    </xf>
    <xf numFmtId="190" fontId="12" fillId="7" borderId="0" xfId="80" applyNumberFormat="1" applyFont="1" applyFill="1" applyBorder="1" applyAlignment="1" applyProtection="1">
      <alignment/>
      <protection/>
    </xf>
    <xf numFmtId="176" fontId="12" fillId="0" borderId="0" xfId="80" applyNumberFormat="1" applyFont="1" applyFill="1" applyBorder="1" applyAlignment="1" applyProtection="1">
      <alignment/>
      <protection/>
    </xf>
    <xf numFmtId="0" fontId="12" fillId="4" borderId="0" xfId="80" applyNumberFormat="1" applyFont="1" applyFill="1" applyBorder="1" applyAlignment="1" applyProtection="1">
      <alignment/>
      <protection/>
    </xf>
    <xf numFmtId="0" fontId="12" fillId="0" borderId="19" xfId="80" applyNumberFormat="1" applyFont="1" applyFill="1" applyBorder="1" applyAlignment="1" applyProtection="1">
      <alignment/>
      <protection/>
    </xf>
    <xf numFmtId="176" fontId="12" fillId="43" borderId="20" xfId="80" applyNumberFormat="1" applyFont="1" applyFill="1" applyBorder="1" applyAlignment="1" applyProtection="1">
      <alignment/>
      <protection/>
    </xf>
    <xf numFmtId="176" fontId="12" fillId="0" borderId="20" xfId="80" applyNumberFormat="1" applyFont="1" applyFill="1" applyBorder="1" applyAlignment="1" applyProtection="1">
      <alignment/>
      <protection/>
    </xf>
    <xf numFmtId="0" fontId="12" fillId="0" borderId="20" xfId="80" applyNumberFormat="1" applyFont="1" applyFill="1" applyBorder="1" applyAlignment="1" applyProtection="1">
      <alignment/>
      <protection/>
    </xf>
    <xf numFmtId="0" fontId="12" fillId="4" borderId="20" xfId="80" applyNumberFormat="1" applyFont="1" applyFill="1" applyBorder="1" applyAlignment="1" applyProtection="1">
      <alignment/>
      <protection/>
    </xf>
    <xf numFmtId="0" fontId="12" fillId="0" borderId="21" xfId="80" applyNumberFormat="1" applyFont="1" applyFill="1" applyBorder="1" applyAlignment="1" applyProtection="1">
      <alignment/>
      <protection/>
    </xf>
    <xf numFmtId="0" fontId="12" fillId="4" borderId="18" xfId="80" applyNumberFormat="1" applyFont="1" applyFill="1" applyBorder="1" applyAlignment="1" applyProtection="1">
      <alignment/>
      <protection/>
    </xf>
    <xf numFmtId="0" fontId="12" fillId="0" borderId="22" xfId="80" applyNumberFormat="1" applyFont="1" applyFill="1" applyBorder="1" applyAlignment="1" applyProtection="1">
      <alignment/>
      <protection/>
    </xf>
    <xf numFmtId="0" fontId="12" fillId="7" borderId="12" xfId="80" applyNumberFormat="1" applyFont="1" applyFill="1" applyBorder="1" applyAlignment="1" applyProtection="1">
      <alignment/>
      <protection/>
    </xf>
    <xf numFmtId="0" fontId="12" fillId="0" borderId="23" xfId="80" applyNumberFormat="1" applyFont="1" applyFill="1" applyBorder="1" applyAlignment="1" applyProtection="1">
      <alignment/>
      <protection/>
    </xf>
    <xf numFmtId="0" fontId="12" fillId="0" borderId="24" xfId="80" applyNumberFormat="1" applyFont="1" applyFill="1" applyBorder="1" applyAlignment="1" applyProtection="1">
      <alignment/>
      <protection/>
    </xf>
    <xf numFmtId="176" fontId="12" fillId="43" borderId="11" xfId="80" applyNumberFormat="1" applyFont="1" applyFill="1" applyBorder="1" applyAlignment="1" applyProtection="1">
      <alignment/>
      <protection/>
    </xf>
    <xf numFmtId="176" fontId="12" fillId="0" borderId="11" xfId="80" applyNumberFormat="1" applyFont="1" applyFill="1" applyBorder="1" applyAlignment="1" applyProtection="1">
      <alignment/>
      <protection/>
    </xf>
    <xf numFmtId="0" fontId="12" fillId="4" borderId="11" xfId="80" applyNumberFormat="1" applyFont="1" applyFill="1" applyBorder="1" applyAlignment="1" applyProtection="1">
      <alignment/>
      <protection/>
    </xf>
    <xf numFmtId="0" fontId="12" fillId="0" borderId="25" xfId="80" applyNumberFormat="1" applyFont="1" applyFill="1" applyBorder="1" applyAlignment="1" applyProtection="1">
      <alignment/>
      <protection/>
    </xf>
    <xf numFmtId="176" fontId="12" fillId="43" borderId="0" xfId="80" applyNumberFormat="1" applyFont="1" applyFill="1" applyBorder="1" applyAlignment="1" applyProtection="1">
      <alignment/>
      <protection/>
    </xf>
    <xf numFmtId="0" fontId="12" fillId="4" borderId="21" xfId="80" applyNumberFormat="1" applyFont="1" applyFill="1" applyBorder="1" applyAlignment="1" applyProtection="1">
      <alignment/>
      <protection/>
    </xf>
    <xf numFmtId="0" fontId="25" fillId="36" borderId="0" xfId="80" applyFont="1" applyFill="1" applyAlignment="1" applyProtection="1">
      <alignment vertical="top" wrapText="1"/>
      <protection/>
    </xf>
    <xf numFmtId="0" fontId="12" fillId="36" borderId="0" xfId="80" applyFont="1" applyFill="1" applyAlignment="1" applyProtection="1">
      <alignment vertical="top" wrapText="1"/>
      <protection/>
    </xf>
    <xf numFmtId="176" fontId="12" fillId="0" borderId="0" xfId="80" applyNumberFormat="1" applyFont="1" applyFill="1" applyBorder="1" applyAlignment="1" applyProtection="1">
      <alignment horizontal="right"/>
      <protection/>
    </xf>
    <xf numFmtId="2" fontId="12" fillId="0" borderId="0" xfId="80" applyNumberFormat="1" applyFont="1" applyFill="1" applyBorder="1" applyAlignment="1" applyProtection="1">
      <alignment/>
      <protection/>
    </xf>
    <xf numFmtId="0" fontId="26" fillId="0" borderId="0" xfId="80" applyNumberFormat="1" applyFont="1" applyFill="1" applyBorder="1" applyAlignment="1" applyProtection="1">
      <alignment/>
      <protection/>
    </xf>
    <xf numFmtId="2" fontId="12" fillId="0" borderId="11" xfId="80" applyNumberFormat="1" applyFont="1" applyFill="1" applyBorder="1" applyAlignment="1" applyProtection="1">
      <alignment/>
      <protection/>
    </xf>
    <xf numFmtId="0" fontId="13" fillId="0" borderId="10" xfId="80" applyNumberFormat="1" applyFont="1" applyFill="1" applyBorder="1" applyAlignment="1" applyProtection="1">
      <alignment/>
      <protection/>
    </xf>
    <xf numFmtId="0" fontId="18" fillId="0" borderId="0" xfId="8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2" fontId="22" fillId="0" borderId="0" xfId="0" applyNumberFormat="1" applyFont="1" applyAlignment="1">
      <alignment/>
    </xf>
    <xf numFmtId="2" fontId="22" fillId="0" borderId="0" xfId="0" applyNumberFormat="1" applyFont="1" applyFill="1" applyAlignment="1">
      <alignment/>
    </xf>
    <xf numFmtId="2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15" fillId="0" borderId="0" xfId="80" applyNumberFormat="1" applyFont="1" applyFill="1" applyBorder="1" applyAlignment="1" applyProtection="1">
      <alignment/>
      <protection/>
    </xf>
    <xf numFmtId="0" fontId="13" fillId="0" borderId="0" xfId="80" applyNumberFormat="1" applyFont="1" applyFill="1" applyBorder="1" applyAlignment="1" applyProtection="1">
      <alignment/>
      <protection/>
    </xf>
    <xf numFmtId="0" fontId="22" fillId="0" borderId="17" xfId="0" applyFont="1" applyBorder="1" applyAlignment="1">
      <alignment horizontal="left"/>
    </xf>
    <xf numFmtId="200" fontId="19" fillId="42" borderId="10" xfId="0" applyNumberFormat="1" applyFont="1" applyFill="1" applyBorder="1" applyAlignment="1">
      <alignment horizontal="center"/>
    </xf>
    <xf numFmtId="200" fontId="19" fillId="42" borderId="13" xfId="0" applyNumberFormat="1" applyFont="1" applyFill="1" applyBorder="1" applyAlignment="1">
      <alignment horizontal="center"/>
    </xf>
    <xf numFmtId="201" fontId="19" fillId="42" borderId="10" xfId="0" applyNumberFormat="1" applyFont="1" applyFill="1" applyBorder="1" applyAlignment="1">
      <alignment horizontal="center"/>
    </xf>
    <xf numFmtId="0" fontId="19" fillId="42" borderId="10" xfId="0" applyFont="1" applyFill="1" applyBorder="1" applyAlignment="1">
      <alignment horizontal="center"/>
    </xf>
    <xf numFmtId="200" fontId="19" fillId="42" borderId="26" xfId="0" applyNumberFormat="1" applyFont="1" applyFill="1" applyBorder="1" applyAlignment="1">
      <alignment horizontal="center"/>
    </xf>
    <xf numFmtId="0" fontId="0" fillId="42" borderId="10" xfId="0" applyFill="1" applyBorder="1" applyAlignment="1">
      <alignment/>
    </xf>
    <xf numFmtId="183" fontId="0" fillId="42" borderId="10" xfId="0" applyNumberFormat="1" applyFill="1" applyBorder="1" applyAlignment="1">
      <alignment/>
    </xf>
    <xf numFmtId="0" fontId="12" fillId="0" borderId="27" xfId="0" applyFont="1" applyBorder="1" applyAlignment="1">
      <alignment horizontal="centerContinuous" vertical="center"/>
    </xf>
    <xf numFmtId="0" fontId="12" fillId="0" borderId="15" xfId="0" applyFont="1" applyBorder="1" applyAlignment="1">
      <alignment horizontal="centerContinuous" vertic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3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/>
    </xf>
    <xf numFmtId="0" fontId="16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 horizontal="right" vertical="center"/>
    </xf>
    <xf numFmtId="0" fontId="30" fillId="0" borderId="0" xfId="0" applyFont="1" applyAlignment="1">
      <alignment horizontal="left"/>
    </xf>
    <xf numFmtId="0" fontId="19" fillId="0" borderId="0" xfId="0" applyFont="1" applyBorder="1" applyAlignment="1">
      <alignment horizontal="right"/>
    </xf>
    <xf numFmtId="0" fontId="0" fillId="0" borderId="17" xfId="0" applyBorder="1" applyAlignment="1">
      <alignment horizontal="right"/>
    </xf>
    <xf numFmtId="175" fontId="16" fillId="0" borderId="0" xfId="60" applyFont="1" applyBorder="1" applyAlignment="1">
      <alignment horizontal="right" vertical="center"/>
    </xf>
    <xf numFmtId="175" fontId="35" fillId="0" borderId="0" xfId="60" applyFont="1" applyBorder="1" applyAlignment="1">
      <alignment horizontal="right" vertical="center"/>
    </xf>
    <xf numFmtId="0" fontId="37" fillId="0" borderId="0" xfId="0" applyFont="1" applyBorder="1" applyAlignment="1">
      <alignment horizontal="right"/>
    </xf>
    <xf numFmtId="175" fontId="37" fillId="0" borderId="0" xfId="6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75" fontId="1" fillId="0" borderId="0" xfId="6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2" fillId="42" borderId="10" xfId="0" applyFont="1" applyFill="1" applyBorder="1" applyAlignment="1">
      <alignment vertical="center"/>
    </xf>
    <xf numFmtId="0" fontId="22" fillId="4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2" fillId="42" borderId="26" xfId="0" applyFont="1" applyFill="1" applyBorder="1" applyAlignment="1">
      <alignment vertical="center"/>
    </xf>
    <xf numFmtId="0" fontId="22" fillId="42" borderId="12" xfId="0" applyFont="1" applyFill="1" applyBorder="1" applyAlignment="1">
      <alignment vertical="center"/>
    </xf>
    <xf numFmtId="0" fontId="19" fillId="42" borderId="12" xfId="0" applyFont="1" applyFill="1" applyBorder="1" applyAlignment="1">
      <alignment vertical="center"/>
    </xf>
    <xf numFmtId="0" fontId="19" fillId="42" borderId="30" xfId="0" applyFont="1" applyFill="1" applyBorder="1" applyAlignment="1">
      <alignment vertical="center"/>
    </xf>
    <xf numFmtId="0" fontId="19" fillId="42" borderId="0" xfId="0" applyFont="1" applyFill="1" applyBorder="1" applyAlignment="1">
      <alignment vertical="center"/>
    </xf>
    <xf numFmtId="0" fontId="23" fillId="42" borderId="13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42" borderId="10" xfId="80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79" applyFont="1" applyBorder="1" applyAlignment="1">
      <alignment vertical="center"/>
      <protection/>
    </xf>
    <xf numFmtId="0" fontId="0" fillId="42" borderId="0" xfId="0" applyFill="1" applyBorder="1" applyAlignment="1">
      <alignment vertical="center"/>
    </xf>
    <xf numFmtId="0" fontId="22" fillId="42" borderId="10" xfId="79" applyFont="1" applyFill="1" applyBorder="1" applyAlignment="1">
      <alignment vertical="center"/>
      <protection/>
    </xf>
    <xf numFmtId="0" fontId="0" fillId="42" borderId="13" xfId="0" applyFill="1" applyBorder="1" applyAlignment="1">
      <alignment vertical="center"/>
    </xf>
    <xf numFmtId="0" fontId="22" fillId="42" borderId="31" xfId="0" applyFont="1" applyFill="1" applyBorder="1" applyAlignment="1">
      <alignment vertical="center"/>
    </xf>
    <xf numFmtId="0" fontId="22" fillId="42" borderId="11" xfId="0" applyFont="1" applyFill="1" applyBorder="1" applyAlignment="1">
      <alignment vertical="center"/>
    </xf>
    <xf numFmtId="0" fontId="19" fillId="42" borderId="11" xfId="0" applyFont="1" applyFill="1" applyBorder="1" applyAlignment="1">
      <alignment vertical="center"/>
    </xf>
    <xf numFmtId="0" fontId="0" fillId="42" borderId="11" xfId="0" applyFill="1" applyBorder="1" applyAlignment="1">
      <alignment vertical="center"/>
    </xf>
    <xf numFmtId="0" fontId="0" fillId="42" borderId="32" xfId="0" applyFill="1" applyBorder="1" applyAlignment="1">
      <alignment vertical="center"/>
    </xf>
    <xf numFmtId="0" fontId="22" fillId="0" borderId="0" xfId="79" applyFont="1" applyFill="1" applyBorder="1" applyAlignment="1">
      <alignment vertical="center"/>
      <protection/>
    </xf>
    <xf numFmtId="0" fontId="3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79" applyFont="1" applyFill="1" applyBorder="1" applyAlignment="1">
      <alignment vertical="center"/>
      <protection/>
    </xf>
    <xf numFmtId="0" fontId="23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29" fillId="0" borderId="14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78" applyFill="1" applyBorder="1" applyAlignment="1">
      <alignment vertical="center"/>
      <protection/>
    </xf>
    <xf numFmtId="0" fontId="19" fillId="0" borderId="0" xfId="78" applyFont="1" applyFill="1" applyBorder="1" applyAlignment="1">
      <alignment vertical="center"/>
      <protection/>
    </xf>
    <xf numFmtId="0" fontId="1" fillId="0" borderId="0" xfId="60" applyNumberFormat="1" applyFont="1" applyFill="1" applyBorder="1" applyAlignment="1">
      <alignment horizontal="center" vertical="center"/>
    </xf>
    <xf numFmtId="0" fontId="22" fillId="0" borderId="0" xfId="78" applyFont="1" applyFill="1" applyBorder="1" applyAlignment="1">
      <alignment vertical="center"/>
      <protection/>
    </xf>
    <xf numFmtId="0" fontId="22" fillId="42" borderId="0" xfId="79" applyFont="1" applyFill="1" applyBorder="1" applyAlignment="1">
      <alignment vertical="center"/>
      <protection/>
    </xf>
    <xf numFmtId="177" fontId="22" fillId="0" borderId="0" xfId="79" applyNumberFormat="1" applyFont="1" applyBorder="1" applyAlignment="1">
      <alignment vertical="center"/>
      <protection/>
    </xf>
    <xf numFmtId="0" fontId="23" fillId="0" borderId="0" xfId="78" applyFont="1" applyFill="1" applyBorder="1" applyAlignment="1">
      <alignment vertical="center"/>
      <protection/>
    </xf>
    <xf numFmtId="0" fontId="43" fillId="0" borderId="17" xfId="0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right" vertical="center"/>
    </xf>
    <xf numFmtId="0" fontId="40" fillId="0" borderId="17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43" fillId="0" borderId="0" xfId="78" applyFont="1" applyFill="1" applyBorder="1" applyAlignment="1">
      <alignment vertical="center"/>
      <protection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92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78" applyFont="1" applyFill="1" applyBorder="1" applyAlignment="1">
      <alignment horizontal="center" vertical="center"/>
      <protection/>
    </xf>
    <xf numFmtId="0" fontId="43" fillId="0" borderId="0" xfId="80" applyNumberFormat="1" applyFont="1" applyFill="1" applyBorder="1" applyAlignment="1" applyProtection="1">
      <alignment horizontal="center" vertical="center"/>
      <protection/>
    </xf>
    <xf numFmtId="0" fontId="43" fillId="0" borderId="0" xfId="7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vertical="center" wrapText="1"/>
    </xf>
    <xf numFmtId="2" fontId="24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0" fontId="30" fillId="0" borderId="0" xfId="0" applyFont="1" applyFill="1" applyAlignment="1">
      <alignment horizontal="left" vertical="center"/>
    </xf>
    <xf numFmtId="0" fontId="40" fillId="42" borderId="15" xfId="0" applyFont="1" applyFill="1" applyBorder="1" applyAlignment="1">
      <alignment horizontal="center" vertical="center"/>
    </xf>
    <xf numFmtId="192" fontId="40" fillId="44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85" fontId="43" fillId="0" borderId="0" xfId="0" applyNumberFormat="1" applyFont="1" applyFill="1" applyBorder="1" applyAlignment="1">
      <alignment horizontal="center" vertical="center"/>
    </xf>
    <xf numFmtId="188" fontId="89" fillId="0" borderId="0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23" fillId="42" borderId="0" xfId="0" applyFont="1" applyFill="1" applyBorder="1" applyAlignment="1">
      <alignment vertical="center"/>
    </xf>
    <xf numFmtId="0" fontId="22" fillId="42" borderId="0" xfId="80" applyNumberFormat="1" applyFont="1" applyFill="1" applyBorder="1" applyAlignment="1" applyProtection="1">
      <alignment vertical="center"/>
      <protection/>
    </xf>
    <xf numFmtId="0" fontId="40" fillId="0" borderId="0" xfId="0" applyFont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center"/>
    </xf>
    <xf numFmtId="213" fontId="89" fillId="0" borderId="20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right" vertical="center"/>
    </xf>
    <xf numFmtId="0" fontId="89" fillId="0" borderId="0" xfId="0" applyFont="1" applyBorder="1" applyAlignment="1">
      <alignment horizontal="center" vertical="center"/>
    </xf>
    <xf numFmtId="0" fontId="40" fillId="0" borderId="14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4" fillId="0" borderId="20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1" fillId="0" borderId="20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/>
    </xf>
    <xf numFmtId="0" fontId="40" fillId="0" borderId="33" xfId="0" applyFont="1" applyFill="1" applyBorder="1" applyAlignment="1">
      <alignment vertical="center"/>
    </xf>
    <xf numFmtId="0" fontId="44" fillId="0" borderId="34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vertical="center"/>
    </xf>
    <xf numFmtId="0" fontId="22" fillId="0" borderId="18" xfId="79" applyFont="1" applyFill="1" applyBorder="1" applyAlignment="1">
      <alignment vertical="center"/>
      <protection/>
    </xf>
    <xf numFmtId="0" fontId="19" fillId="0" borderId="18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40" fillId="45" borderId="0" xfId="0" applyFont="1" applyFill="1" applyBorder="1" applyAlignment="1">
      <alignment vertical="center"/>
    </xf>
    <xf numFmtId="0" fontId="43" fillId="45" borderId="0" xfId="0" applyFont="1" applyFill="1" applyBorder="1" applyAlignment="1">
      <alignment vertical="center"/>
    </xf>
    <xf numFmtId="0" fontId="22" fillId="45" borderId="0" xfId="0" applyFont="1" applyFill="1" applyBorder="1" applyAlignment="1">
      <alignment vertical="center"/>
    </xf>
    <xf numFmtId="0" fontId="22" fillId="45" borderId="18" xfId="0" applyFont="1" applyFill="1" applyBorder="1" applyAlignment="1">
      <alignment vertical="center"/>
    </xf>
    <xf numFmtId="0" fontId="22" fillId="45" borderId="18" xfId="79" applyFont="1" applyFill="1" applyBorder="1" applyAlignment="1">
      <alignment vertical="center"/>
      <protection/>
    </xf>
    <xf numFmtId="0" fontId="19" fillId="0" borderId="15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89" fillId="0" borderId="17" xfId="0" applyFont="1" applyFill="1" applyBorder="1" applyAlignment="1">
      <alignment vertical="center"/>
    </xf>
    <xf numFmtId="0" fontId="89" fillId="0" borderId="20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43" fillId="0" borderId="17" xfId="0" applyFont="1" applyBorder="1" applyAlignment="1">
      <alignment horizontal="right"/>
    </xf>
    <xf numFmtId="0" fontId="43" fillId="0" borderId="19" xfId="0" applyFont="1" applyBorder="1" applyAlignment="1">
      <alignment horizontal="right"/>
    </xf>
    <xf numFmtId="0" fontId="43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 horizontal="right" vertical="center"/>
    </xf>
    <xf numFmtId="0" fontId="40" fillId="0" borderId="14" xfId="0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right" vertical="center"/>
    </xf>
    <xf numFmtId="0" fontId="40" fillId="0" borderId="19" xfId="0" applyFont="1" applyFill="1" applyBorder="1" applyAlignment="1">
      <alignment horizontal="right" vertical="center"/>
    </xf>
    <xf numFmtId="0" fontId="40" fillId="0" borderId="17" xfId="0" applyFont="1" applyFill="1" applyBorder="1" applyAlignment="1">
      <alignment horizontal="right" vertical="center"/>
    </xf>
    <xf numFmtId="0" fontId="43" fillId="0" borderId="24" xfId="0" applyFont="1" applyFill="1" applyBorder="1" applyAlignment="1">
      <alignment horizontal="right" vertical="center"/>
    </xf>
    <xf numFmtId="197" fontId="17" fillId="46" borderId="36" xfId="0" applyNumberFormat="1" applyFont="1" applyFill="1" applyBorder="1" applyAlignment="1">
      <alignment horizontal="center" vertical="center"/>
    </xf>
    <xf numFmtId="0" fontId="17" fillId="36" borderId="33" xfId="0" applyFont="1" applyFill="1" applyBorder="1" applyAlignment="1">
      <alignment horizontal="center"/>
    </xf>
    <xf numFmtId="0" fontId="17" fillId="36" borderId="34" xfId="0" applyFont="1" applyFill="1" applyBorder="1" applyAlignment="1">
      <alignment horizontal="center"/>
    </xf>
    <xf numFmtId="0" fontId="17" fillId="36" borderId="34" xfId="0" applyFont="1" applyFill="1" applyBorder="1" applyAlignment="1">
      <alignment/>
    </xf>
    <xf numFmtId="0" fontId="89" fillId="0" borderId="17" xfId="0" applyFont="1" applyFill="1" applyBorder="1" applyAlignment="1">
      <alignment horizontal="right" vertical="center"/>
    </xf>
    <xf numFmtId="0" fontId="90" fillId="0" borderId="17" xfId="0" applyFont="1" applyFill="1" applyBorder="1" applyAlignment="1">
      <alignment vertical="center"/>
    </xf>
    <xf numFmtId="0" fontId="43" fillId="0" borderId="17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center"/>
    </xf>
    <xf numFmtId="0" fontId="46" fillId="45" borderId="17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center"/>
    </xf>
    <xf numFmtId="212" fontId="22" fillId="0" borderId="0" xfId="0" applyNumberFormat="1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vertical="center"/>
    </xf>
    <xf numFmtId="183" fontId="22" fillId="0" borderId="0" xfId="0" applyNumberFormat="1" applyFont="1" applyFill="1" applyBorder="1" applyAlignment="1">
      <alignment horizontal="left" vertical="center"/>
    </xf>
    <xf numFmtId="0" fontId="91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left" vertical="center"/>
    </xf>
    <xf numFmtId="49" fontId="9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0" fontId="92" fillId="0" borderId="0" xfId="0" applyNumberFormat="1" applyFont="1" applyFill="1" applyBorder="1" applyAlignment="1">
      <alignment horizontal="left" vertical="center"/>
    </xf>
    <xf numFmtId="194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78" applyFont="1" applyFill="1" applyBorder="1" applyAlignment="1">
      <alignment horizontal="left"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47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188" fontId="22" fillId="0" borderId="0" xfId="0" applyNumberFormat="1" applyFont="1" applyFill="1" applyBorder="1" applyAlignment="1">
      <alignment horizontal="left" vertical="center"/>
    </xf>
    <xf numFmtId="192" fontId="22" fillId="0" borderId="20" xfId="0" applyNumberFormat="1" applyFont="1" applyFill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2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33" fillId="0" borderId="18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1" fillId="0" borderId="18" xfId="60" applyNumberFormat="1" applyFont="1" applyFill="1" applyBorder="1" applyAlignment="1">
      <alignment horizontal="center" vertical="center"/>
    </xf>
    <xf numFmtId="0" fontId="35" fillId="0" borderId="18" xfId="0" applyNumberFormat="1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Alignment="1">
      <alignment horizontal="left"/>
    </xf>
    <xf numFmtId="0" fontId="12" fillId="0" borderId="0" xfId="80" applyNumberFormat="1" applyFont="1" applyFill="1" applyBorder="1" applyAlignment="1" applyProtection="1">
      <alignment horizontal="center"/>
      <protection/>
    </xf>
    <xf numFmtId="0" fontId="12" fillId="36" borderId="0" xfId="80" applyNumberFormat="1" applyFont="1" applyFill="1" applyBorder="1" applyAlignment="1" applyProtection="1">
      <alignment horizontal="center"/>
      <protection/>
    </xf>
    <xf numFmtId="0" fontId="12" fillId="0" borderId="0" xfId="80" applyFont="1" applyBorder="1" applyAlignment="1" applyProtection="1">
      <alignment horizontal="center" vertical="top" wrapText="1"/>
      <protection/>
    </xf>
    <xf numFmtId="0" fontId="12" fillId="7" borderId="0" xfId="80" applyNumberFormat="1" applyFont="1" applyFill="1" applyBorder="1" applyAlignment="1" applyProtection="1">
      <alignment horizontal="center"/>
      <protection/>
    </xf>
    <xf numFmtId="0" fontId="25" fillId="7" borderId="0" xfId="80" applyNumberFormat="1" applyFont="1" applyFill="1" applyBorder="1" applyAlignment="1" applyProtection="1">
      <alignment horizontal="center"/>
      <protection/>
    </xf>
    <xf numFmtId="0" fontId="25" fillId="0" borderId="0" xfId="80" applyNumberFormat="1" applyFont="1" applyFill="1" applyBorder="1" applyAlignment="1" applyProtection="1">
      <alignment horizontal="center"/>
      <protection/>
    </xf>
    <xf numFmtId="0" fontId="12" fillId="7" borderId="11" xfId="80" applyNumberFormat="1" applyFont="1" applyFill="1" applyBorder="1" applyAlignment="1" applyProtection="1">
      <alignment horizontal="center"/>
      <protection/>
    </xf>
    <xf numFmtId="0" fontId="12" fillId="0" borderId="11" xfId="80" applyNumberFormat="1" applyFont="1" applyFill="1" applyBorder="1" applyAlignment="1" applyProtection="1">
      <alignment horizontal="center"/>
      <protection/>
    </xf>
    <xf numFmtId="0" fontId="19" fillId="0" borderId="0" xfId="79" applyFont="1" applyAlignment="1">
      <alignment horizontal="center"/>
      <protection/>
    </xf>
    <xf numFmtId="0" fontId="25" fillId="36" borderId="0" xfId="80" applyFont="1" applyFill="1" applyAlignment="1" applyProtection="1">
      <alignment horizontal="center" vertical="top" wrapText="1"/>
      <protection/>
    </xf>
    <xf numFmtId="0" fontId="12" fillId="36" borderId="0" xfId="80" applyFont="1" applyFill="1" applyAlignment="1" applyProtection="1">
      <alignment horizontal="center" vertical="top" wrapText="1"/>
      <protection/>
    </xf>
    <xf numFmtId="0" fontId="12" fillId="0" borderId="12" xfId="80" applyNumberFormat="1" applyFont="1" applyFill="1" applyBorder="1" applyAlignment="1" applyProtection="1">
      <alignment horizontal="center"/>
      <protection/>
    </xf>
    <xf numFmtId="0" fontId="11" fillId="0" borderId="0" xfId="80" applyNumberFormat="1" applyFont="1" applyFill="1" applyBorder="1" applyAlignment="1" applyProtection="1">
      <alignment horizontal="center"/>
      <protection/>
    </xf>
    <xf numFmtId="208" fontId="40" fillId="48" borderId="0" xfId="0" applyNumberFormat="1" applyFont="1" applyFill="1" applyBorder="1" applyAlignment="1">
      <alignment horizontal="center" vertical="center"/>
    </xf>
    <xf numFmtId="194" fontId="40" fillId="48" borderId="0" xfId="0" applyNumberFormat="1" applyFont="1" applyFill="1" applyBorder="1" applyAlignment="1">
      <alignment horizontal="center" vertical="center"/>
    </xf>
    <xf numFmtId="198" fontId="40" fillId="48" borderId="0" xfId="0" applyNumberFormat="1" applyFont="1" applyFill="1" applyBorder="1" applyAlignment="1">
      <alignment horizontal="center" vertical="center"/>
    </xf>
    <xf numFmtId="209" fontId="40" fillId="48" borderId="0" xfId="0" applyNumberFormat="1" applyFont="1" applyFill="1" applyBorder="1" applyAlignment="1">
      <alignment horizontal="center" vertical="center"/>
    </xf>
    <xf numFmtId="185" fontId="40" fillId="48" borderId="0" xfId="0" applyNumberFormat="1" applyFont="1" applyFill="1" applyBorder="1" applyAlignment="1">
      <alignment horizontal="center" vertical="center"/>
    </xf>
    <xf numFmtId="183" fontId="40" fillId="48" borderId="0" xfId="0" applyNumberFormat="1" applyFont="1" applyFill="1" applyBorder="1" applyAlignment="1">
      <alignment horizontal="center" vertical="center"/>
    </xf>
    <xf numFmtId="191" fontId="93" fillId="48" borderId="0" xfId="0" applyNumberFormat="1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center" vertical="center"/>
    </xf>
    <xf numFmtId="214" fontId="40" fillId="48" borderId="0" xfId="0" applyNumberFormat="1" applyFont="1" applyFill="1" applyBorder="1" applyAlignment="1">
      <alignment horizontal="center" vertical="center"/>
    </xf>
    <xf numFmtId="191" fontId="40" fillId="48" borderId="0" xfId="0" applyNumberFormat="1" applyFont="1" applyFill="1" applyBorder="1" applyAlignment="1">
      <alignment horizontal="center" vertical="center"/>
    </xf>
    <xf numFmtId="178" fontId="40" fillId="48" borderId="20" xfId="0" applyNumberFormat="1" applyFont="1" applyFill="1" applyBorder="1" applyAlignment="1">
      <alignment horizontal="center" vertical="center"/>
    </xf>
    <xf numFmtId="180" fontId="40" fillId="48" borderId="15" xfId="0" applyNumberFormat="1" applyFont="1" applyFill="1" applyBorder="1" applyAlignment="1">
      <alignment horizontal="center" vertical="center"/>
    </xf>
    <xf numFmtId="212" fontId="40" fillId="48" borderId="0" xfId="0" applyNumberFormat="1" applyFont="1" applyFill="1" applyBorder="1" applyAlignment="1">
      <alignment horizontal="center" vertical="center"/>
    </xf>
    <xf numFmtId="212" fontId="40" fillId="48" borderId="20" xfId="0" applyNumberFormat="1" applyFont="1" applyFill="1" applyBorder="1" applyAlignment="1">
      <alignment horizontal="center" vertical="center"/>
    </xf>
    <xf numFmtId="202" fontId="40" fillId="48" borderId="15" xfId="0" applyNumberFormat="1" applyFont="1" applyFill="1" applyBorder="1" applyAlignment="1">
      <alignment horizontal="center" vertical="center"/>
    </xf>
    <xf numFmtId="186" fontId="40" fillId="48" borderId="20" xfId="0" applyNumberFormat="1" applyFont="1" applyFill="1" applyBorder="1" applyAlignment="1">
      <alignment horizontal="center" vertical="center"/>
    </xf>
    <xf numFmtId="198" fontId="40" fillId="48" borderId="34" xfId="0" applyNumberFormat="1" applyFont="1" applyFill="1" applyBorder="1" applyAlignment="1">
      <alignment horizontal="center" vertical="center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197" fontId="12" fillId="48" borderId="38" xfId="0" applyNumberFormat="1" applyFont="1" applyFill="1" applyBorder="1" applyAlignment="1">
      <alignment horizontal="center" vertical="center"/>
    </xf>
    <xf numFmtId="197" fontId="12" fillId="48" borderId="39" xfId="0" applyNumberFormat="1" applyFont="1" applyFill="1" applyBorder="1" applyAlignment="1">
      <alignment horizontal="center" vertical="center"/>
    </xf>
    <xf numFmtId="197" fontId="7" fillId="48" borderId="39" xfId="0" applyNumberFormat="1" applyFont="1" applyFill="1" applyBorder="1" applyAlignment="1">
      <alignment horizontal="center" vertical="center"/>
    </xf>
    <xf numFmtId="197" fontId="12" fillId="48" borderId="40" xfId="0" applyNumberFormat="1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/>
    </xf>
    <xf numFmtId="0" fontId="19" fillId="48" borderId="42" xfId="0" applyFont="1" applyFill="1" applyBorder="1" applyAlignment="1">
      <alignment horizontal="center"/>
    </xf>
    <xf numFmtId="0" fontId="19" fillId="48" borderId="43" xfId="0" applyFont="1" applyFill="1" applyBorder="1" applyAlignment="1">
      <alignment horizontal="center"/>
    </xf>
    <xf numFmtId="0" fontId="50" fillId="48" borderId="43" xfId="0" applyFont="1" applyFill="1" applyBorder="1" applyAlignment="1">
      <alignment horizontal="center"/>
    </xf>
    <xf numFmtId="0" fontId="14" fillId="44" borderId="44" xfId="0" applyFont="1" applyFill="1" applyBorder="1" applyAlignment="1">
      <alignment horizontal="center" vertical="center"/>
    </xf>
    <xf numFmtId="0" fontId="94" fillId="49" borderId="45" xfId="0" applyFont="1" applyFill="1" applyBorder="1" applyAlignment="1">
      <alignment horizontal="center" vertical="center"/>
    </xf>
    <xf numFmtId="0" fontId="94" fillId="49" borderId="44" xfId="0" applyFont="1" applyFill="1" applyBorder="1" applyAlignment="1">
      <alignment horizontal="center" vertical="center"/>
    </xf>
    <xf numFmtId="0" fontId="94" fillId="49" borderId="46" xfId="0" applyFont="1" applyFill="1" applyBorder="1" applyAlignment="1">
      <alignment horizontal="center" vertical="center"/>
    </xf>
    <xf numFmtId="0" fontId="19" fillId="50" borderId="47" xfId="0" applyFont="1" applyFill="1" applyBorder="1" applyAlignment="1" applyProtection="1">
      <alignment horizontal="center"/>
      <protection locked="0"/>
    </xf>
    <xf numFmtId="0" fontId="12" fillId="50" borderId="47" xfId="0" applyFont="1" applyFill="1" applyBorder="1" applyAlignment="1" applyProtection="1">
      <alignment horizontal="center" vertical="center"/>
      <protection locked="0"/>
    </xf>
    <xf numFmtId="0" fontId="12" fillId="50" borderId="31" xfId="0" applyFont="1" applyFill="1" applyBorder="1" applyAlignment="1" applyProtection="1">
      <alignment horizontal="center" vertical="center"/>
      <protection locked="0"/>
    </xf>
    <xf numFmtId="0" fontId="12" fillId="50" borderId="38" xfId="0" applyFont="1" applyFill="1" applyBorder="1" applyAlignment="1" applyProtection="1">
      <alignment horizontal="center" vertical="center"/>
      <protection locked="0"/>
    </xf>
    <xf numFmtId="0" fontId="19" fillId="50" borderId="48" xfId="0" applyFont="1" applyFill="1" applyBorder="1" applyAlignment="1" applyProtection="1">
      <alignment horizontal="center"/>
      <protection locked="0"/>
    </xf>
    <xf numFmtId="0" fontId="12" fillId="50" borderId="48" xfId="0" applyFont="1" applyFill="1" applyBorder="1" applyAlignment="1" applyProtection="1">
      <alignment horizontal="center" vertical="center"/>
      <protection locked="0"/>
    </xf>
    <xf numFmtId="0" fontId="12" fillId="50" borderId="49" xfId="0" applyFont="1" applyFill="1" applyBorder="1" applyAlignment="1" applyProtection="1">
      <alignment horizontal="center" vertical="center"/>
      <protection locked="0"/>
    </xf>
    <xf numFmtId="0" fontId="12" fillId="50" borderId="39" xfId="0" applyFont="1" applyFill="1" applyBorder="1" applyAlignment="1" applyProtection="1">
      <alignment horizontal="center" vertical="center"/>
      <protection locked="0"/>
    </xf>
    <xf numFmtId="0" fontId="50" fillId="50" borderId="48" xfId="0" applyFont="1" applyFill="1" applyBorder="1" applyAlignment="1" applyProtection="1">
      <alignment horizontal="center"/>
      <protection locked="0"/>
    </xf>
    <xf numFmtId="0" fontId="7" fillId="50" borderId="48" xfId="0" applyFont="1" applyFill="1" applyBorder="1" applyAlignment="1" applyProtection="1">
      <alignment horizontal="center" vertical="center"/>
      <protection locked="0"/>
    </xf>
    <xf numFmtId="0" fontId="7" fillId="50" borderId="49" xfId="0" applyFont="1" applyFill="1" applyBorder="1" applyAlignment="1" applyProtection="1">
      <alignment horizontal="center" vertical="center"/>
      <protection locked="0"/>
    </xf>
    <xf numFmtId="0" fontId="7" fillId="50" borderId="39" xfId="0" applyFont="1" applyFill="1" applyBorder="1" applyAlignment="1" applyProtection="1">
      <alignment horizontal="center" vertical="center"/>
      <protection locked="0"/>
    </xf>
    <xf numFmtId="0" fontId="12" fillId="50" borderId="38" xfId="0" applyFont="1" applyFill="1" applyBorder="1" applyAlignment="1" applyProtection="1">
      <alignment horizontal="center"/>
      <protection locked="0"/>
    </xf>
    <xf numFmtId="0" fontId="12" fillId="50" borderId="39" xfId="0" applyFont="1" applyFill="1" applyBorder="1" applyAlignment="1" applyProtection="1">
      <alignment horizontal="center"/>
      <protection locked="0"/>
    </xf>
    <xf numFmtId="0" fontId="7" fillId="50" borderId="39" xfId="0" applyFont="1" applyFill="1" applyBorder="1" applyAlignment="1" applyProtection="1">
      <alignment horizontal="center"/>
      <protection locked="0"/>
    </xf>
    <xf numFmtId="0" fontId="12" fillId="46" borderId="50" xfId="0" applyFont="1" applyFill="1" applyBorder="1" applyAlignment="1">
      <alignment horizontal="center"/>
    </xf>
    <xf numFmtId="0" fontId="19" fillId="46" borderId="51" xfId="0" applyFont="1" applyFill="1" applyBorder="1" applyAlignment="1">
      <alignment horizontal="center"/>
    </xf>
    <xf numFmtId="0" fontId="45" fillId="47" borderId="0" xfId="0" applyFont="1" applyFill="1" applyBorder="1" applyAlignment="1" applyProtection="1">
      <alignment horizontal="center" vertical="center"/>
      <protection locked="0"/>
    </xf>
    <xf numFmtId="0" fontId="40" fillId="47" borderId="0" xfId="0" applyNumberFormat="1" applyFont="1" applyFill="1" applyBorder="1" applyAlignment="1" applyProtection="1">
      <alignment horizontal="center" vertical="center"/>
      <protection locked="0"/>
    </xf>
    <xf numFmtId="214" fontId="40" fillId="47" borderId="0" xfId="0" applyNumberFormat="1" applyFont="1" applyFill="1" applyBorder="1" applyAlignment="1" applyProtection="1">
      <alignment horizontal="center" vertical="center"/>
      <protection locked="0"/>
    </xf>
    <xf numFmtId="191" fontId="40" fillId="47" borderId="0" xfId="0" applyNumberFormat="1" applyFont="1" applyFill="1" applyBorder="1" applyAlignment="1" applyProtection="1">
      <alignment horizontal="center" vertical="center"/>
      <protection locked="0"/>
    </xf>
    <xf numFmtId="194" fontId="40" fillId="47" borderId="0" xfId="0" applyNumberFormat="1" applyFont="1" applyFill="1" applyBorder="1" applyAlignment="1" applyProtection="1">
      <alignment horizontal="center" vertical="center"/>
      <protection locked="0"/>
    </xf>
    <xf numFmtId="184" fontId="40" fillId="47" borderId="0" xfId="0" applyNumberFormat="1" applyFont="1" applyFill="1" applyBorder="1" applyAlignment="1" applyProtection="1">
      <alignment horizontal="center" vertical="center"/>
      <protection locked="0"/>
    </xf>
    <xf numFmtId="185" fontId="40" fillId="47" borderId="0" xfId="0" applyNumberFormat="1" applyFont="1" applyFill="1" applyBorder="1" applyAlignment="1" applyProtection="1">
      <alignment horizontal="center" vertical="center"/>
      <protection locked="0"/>
    </xf>
    <xf numFmtId="206" fontId="40" fillId="47" borderId="20" xfId="0" applyNumberFormat="1" applyFont="1" applyFill="1" applyBorder="1" applyAlignment="1" applyProtection="1">
      <alignment horizontal="center" vertical="center"/>
      <protection locked="0"/>
    </xf>
    <xf numFmtId="195" fontId="40" fillId="47" borderId="0" xfId="0" applyNumberFormat="1" applyFont="1" applyFill="1" applyBorder="1" applyAlignment="1" applyProtection="1">
      <alignment horizontal="center" vertical="center"/>
      <protection locked="0"/>
    </xf>
    <xf numFmtId="9" fontId="40" fillId="47" borderId="0" xfId="77" applyNumberFormat="1" applyFont="1" applyFill="1" applyBorder="1" applyAlignment="1" applyProtection="1">
      <alignment horizontal="center" vertical="center"/>
      <protection locked="0"/>
    </xf>
    <xf numFmtId="176" fontId="40" fillId="47" borderId="0" xfId="0" applyNumberFormat="1" applyFont="1" applyFill="1" applyBorder="1" applyAlignment="1" applyProtection="1">
      <alignment horizontal="center" vertical="center"/>
      <protection locked="0"/>
    </xf>
    <xf numFmtId="185" fontId="40" fillId="47" borderId="20" xfId="0" applyNumberFormat="1" applyFont="1" applyFill="1" applyBorder="1" applyAlignment="1" applyProtection="1">
      <alignment horizontal="center" vertical="center"/>
      <protection locked="0"/>
    </xf>
    <xf numFmtId="209" fontId="40" fillId="0" borderId="15" xfId="0" applyNumberFormat="1" applyFont="1" applyFill="1" applyBorder="1" applyAlignment="1">
      <alignment horizontal="center" vertical="center"/>
    </xf>
    <xf numFmtId="208" fontId="40" fillId="47" borderId="0" xfId="0" applyNumberFormat="1" applyFont="1" applyFill="1" applyBorder="1" applyAlignment="1" applyProtection="1">
      <alignment horizontal="center" vertical="center"/>
      <protection locked="0"/>
    </xf>
    <xf numFmtId="212" fontId="40" fillId="47" borderId="0" xfId="0" applyNumberFormat="1" applyFont="1" applyFill="1" applyBorder="1" applyAlignment="1" applyProtection="1">
      <alignment horizontal="center"/>
      <protection locked="0"/>
    </xf>
    <xf numFmtId="208" fontId="40" fillId="0" borderId="0" xfId="0" applyNumberFormat="1" applyFont="1" applyFill="1" applyBorder="1" applyAlignment="1">
      <alignment horizontal="center" vertical="center"/>
    </xf>
    <xf numFmtId="194" fontId="40" fillId="0" borderId="0" xfId="0" applyNumberFormat="1" applyFont="1" applyFill="1" applyBorder="1" applyAlignment="1">
      <alignment horizontal="center" vertical="center"/>
    </xf>
    <xf numFmtId="198" fontId="40" fillId="0" borderId="0" xfId="0" applyNumberFormat="1" applyFont="1" applyFill="1" applyBorder="1" applyAlignment="1">
      <alignment horizontal="center" vertical="center"/>
    </xf>
    <xf numFmtId="209" fontId="40" fillId="0" borderId="0" xfId="0" applyNumberFormat="1" applyFont="1" applyFill="1" applyBorder="1" applyAlignment="1">
      <alignment horizontal="center" vertical="center"/>
    </xf>
    <xf numFmtId="210" fontId="40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vertical="center"/>
    </xf>
    <xf numFmtId="0" fontId="89" fillId="0" borderId="20" xfId="0" applyFont="1" applyFill="1" applyBorder="1" applyAlignment="1">
      <alignment horizontal="right" vertical="center"/>
    </xf>
    <xf numFmtId="2" fontId="40" fillId="48" borderId="0" xfId="0" applyNumberFormat="1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center"/>
    </xf>
    <xf numFmtId="2" fontId="93" fillId="48" borderId="0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0" fontId="22" fillId="0" borderId="20" xfId="0" applyFont="1" applyBorder="1" applyAlignment="1">
      <alignment vertical="center"/>
    </xf>
    <xf numFmtId="210" fontId="40" fillId="46" borderId="0" xfId="0" applyNumberFormat="1" applyFont="1" applyFill="1" applyBorder="1" applyAlignment="1">
      <alignment horizontal="center" vertical="center"/>
    </xf>
    <xf numFmtId="0" fontId="33" fillId="47" borderId="52" xfId="0" applyFont="1" applyFill="1" applyBorder="1" applyAlignment="1">
      <alignment horizontal="center" vertical="center"/>
    </xf>
    <xf numFmtId="0" fontId="33" fillId="51" borderId="53" xfId="0" applyFont="1" applyFill="1" applyBorder="1" applyAlignment="1">
      <alignment horizontal="center" vertical="center"/>
    </xf>
    <xf numFmtId="0" fontId="34" fillId="52" borderId="54" xfId="0" applyFont="1" applyFill="1" applyBorder="1" applyAlignment="1">
      <alignment horizontal="center" vertical="center"/>
    </xf>
    <xf numFmtId="0" fontId="72" fillId="0" borderId="0" xfId="6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/>
    </xf>
    <xf numFmtId="0" fontId="17" fillId="47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17" fillId="47" borderId="0" xfId="0" applyFont="1" applyFill="1" applyBorder="1" applyAlignment="1" applyProtection="1">
      <alignment horizontal="center"/>
      <protection locked="0"/>
    </xf>
    <xf numFmtId="0" fontId="17" fillId="51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1" fillId="52" borderId="33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>
      <alignment horizontal="center"/>
    </xf>
    <xf numFmtId="0" fontId="17" fillId="51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51" borderId="0" xfId="0" applyFont="1" applyFill="1" applyBorder="1" applyAlignment="1">
      <alignment horizontal="center"/>
    </xf>
    <xf numFmtId="0" fontId="95" fillId="49" borderId="55" xfId="0" applyFont="1" applyFill="1" applyBorder="1" applyAlignment="1">
      <alignment horizontal="center"/>
    </xf>
    <xf numFmtId="0" fontId="45" fillId="53" borderId="0" xfId="0" applyNumberFormat="1" applyFont="1" applyFill="1" applyBorder="1" applyAlignment="1" applyProtection="1">
      <alignment horizontal="center" vertical="center"/>
      <protection locked="0"/>
    </xf>
    <xf numFmtId="14" fontId="40" fillId="0" borderId="0" xfId="0" applyNumberFormat="1" applyFont="1" applyFill="1" applyBorder="1" applyAlignment="1">
      <alignment vertical="center"/>
    </xf>
    <xf numFmtId="14" fontId="0" fillId="0" borderId="0" xfId="0" applyNumberFormat="1" applyAlignment="1">
      <alignment horizontal="right"/>
    </xf>
    <xf numFmtId="0" fontId="54" fillId="0" borderId="0" xfId="0" applyFont="1" applyFill="1" applyBorder="1" applyAlignment="1">
      <alignment vertical="center"/>
    </xf>
    <xf numFmtId="222" fontId="40" fillId="47" borderId="11" xfId="0" applyNumberFormat="1" applyFont="1" applyFill="1" applyBorder="1" applyAlignment="1" applyProtection="1">
      <alignment horizontal="center" vertical="center"/>
      <protection locked="0"/>
    </xf>
    <xf numFmtId="222" fontId="40" fillId="47" borderId="2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>
      <alignment vertical="center"/>
    </xf>
    <xf numFmtId="0" fontId="45" fillId="47" borderId="0" xfId="0" applyFont="1" applyFill="1" applyAlignment="1" applyProtection="1">
      <alignment vertical="center"/>
      <protection locked="0"/>
    </xf>
    <xf numFmtId="14" fontId="45" fillId="47" borderId="0" xfId="0" applyNumberFormat="1" applyFont="1" applyFill="1" applyAlignment="1" applyProtection="1">
      <alignment horizontal="left" vertical="center"/>
      <protection locked="0"/>
    </xf>
    <xf numFmtId="213" fontId="89" fillId="0" borderId="0" xfId="0" applyNumberFormat="1" applyFont="1" applyFill="1" applyBorder="1" applyAlignment="1">
      <alignment horizontal="center" vertical="center"/>
    </xf>
    <xf numFmtId="198" fontId="40" fillId="48" borderId="20" xfId="0" applyNumberFormat="1" applyFont="1" applyFill="1" applyBorder="1" applyAlignment="1" applyProtection="1">
      <alignment horizontal="center" vertical="center"/>
      <protection/>
    </xf>
    <xf numFmtId="202" fontId="40" fillId="47" borderId="0" xfId="0" applyNumberFormat="1" applyFont="1" applyFill="1" applyBorder="1" applyAlignment="1" applyProtection="1">
      <alignment horizontal="center" vertical="center"/>
      <protection locked="0"/>
    </xf>
    <xf numFmtId="198" fontId="40" fillId="47" borderId="0" xfId="0" applyNumberFormat="1" applyFont="1" applyFill="1" applyBorder="1" applyAlignment="1" applyProtection="1">
      <alignment horizontal="center" vertical="center"/>
      <protection locked="0"/>
    </xf>
    <xf numFmtId="176" fontId="40" fillId="47" borderId="20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>
      <alignment horizontal="right" vertical="center"/>
    </xf>
    <xf numFmtId="0" fontId="21" fillId="47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48" fillId="0" borderId="18" xfId="0" applyFont="1" applyFill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48" fillId="0" borderId="18" xfId="0" applyFont="1" applyFill="1" applyBorder="1" applyAlignment="1">
      <alignment vertical="center" wrapText="1"/>
    </xf>
    <xf numFmtId="0" fontId="48" fillId="0" borderId="25" xfId="0" applyFont="1" applyFill="1" applyBorder="1" applyAlignment="1">
      <alignment vertical="center"/>
    </xf>
    <xf numFmtId="0" fontId="24" fillId="0" borderId="18" xfId="0" applyFont="1" applyBorder="1" applyAlignment="1">
      <alignment/>
    </xf>
    <xf numFmtId="0" fontId="48" fillId="0" borderId="21" xfId="0" applyFont="1" applyBorder="1" applyAlignment="1">
      <alignment/>
    </xf>
    <xf numFmtId="180" fontId="40" fillId="48" borderId="0" xfId="0" applyNumberFormat="1" applyFont="1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>
      <alignment horizontal="right" vertical="center"/>
    </xf>
    <xf numFmtId="202" fontId="40" fillId="47" borderId="15" xfId="0" applyNumberFormat="1" applyFont="1" applyFill="1" applyBorder="1" applyAlignment="1" applyProtection="1">
      <alignment horizontal="center" vertical="center"/>
      <protection locked="0"/>
    </xf>
    <xf numFmtId="185" fontId="93" fillId="48" borderId="15" xfId="0" applyNumberFormat="1" applyFont="1" applyFill="1" applyBorder="1" applyAlignment="1" applyProtection="1">
      <alignment horizontal="center" vertical="center"/>
      <protection/>
    </xf>
    <xf numFmtId="191" fontId="40" fillId="0" borderId="0" xfId="0" applyNumberFormat="1" applyFont="1" applyFill="1" applyBorder="1" applyAlignment="1">
      <alignment horizontal="left" vertical="center"/>
    </xf>
    <xf numFmtId="212" fontId="93" fillId="48" borderId="0" xfId="0" applyNumberFormat="1" applyFont="1" applyFill="1" applyBorder="1" applyAlignment="1" applyProtection="1">
      <alignment horizontal="center" vertical="center"/>
      <protection/>
    </xf>
    <xf numFmtId="0" fontId="89" fillId="0" borderId="20" xfId="0" applyFont="1" applyBorder="1" applyAlignment="1">
      <alignment horizontal="center" vertical="center"/>
    </xf>
    <xf numFmtId="180" fontId="40" fillId="0" borderId="15" xfId="0" applyNumberFormat="1" applyFont="1" applyFill="1" applyBorder="1" applyAlignment="1" applyProtection="1">
      <alignment horizontal="center" vertical="center"/>
      <protection/>
    </xf>
    <xf numFmtId="212" fontId="40" fillId="0" borderId="20" xfId="0" applyNumberFormat="1" applyFont="1" applyFill="1" applyBorder="1" applyAlignment="1" applyProtection="1">
      <alignment horizontal="center"/>
      <protection locked="0"/>
    </xf>
    <xf numFmtId="0" fontId="9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0" fillId="0" borderId="0" xfId="60" applyNumberFormat="1" applyFont="1" applyFill="1" applyBorder="1" applyAlignment="1">
      <alignment horizontal="center" vertical="center"/>
    </xf>
    <xf numFmtId="0" fontId="30" fillId="0" borderId="18" xfId="60" applyNumberFormat="1" applyFont="1" applyFill="1" applyBorder="1" applyAlignment="1">
      <alignment horizontal="center" vertical="center"/>
    </xf>
    <xf numFmtId="175" fontId="16" fillId="0" borderId="0" xfId="6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72" fillId="47" borderId="0" xfId="60" applyNumberFormat="1" applyFont="1" applyFill="1" applyBorder="1" applyAlignment="1" applyProtection="1">
      <alignment horizontal="center" vertical="center"/>
      <protection locked="0"/>
    </xf>
    <xf numFmtId="0" fontId="17" fillId="51" borderId="0" xfId="0" applyFont="1" applyFill="1" applyBorder="1" applyAlignment="1">
      <alignment horizontal="center" vertical="center"/>
    </xf>
    <xf numFmtId="0" fontId="25" fillId="36" borderId="0" xfId="80" applyFont="1" applyFill="1" applyAlignment="1" applyProtection="1">
      <alignment horizontal="left" vertical="top" wrapText="1"/>
      <protection/>
    </xf>
    <xf numFmtId="0" fontId="12" fillId="36" borderId="0" xfId="80" applyFont="1" applyFill="1" applyAlignment="1" applyProtection="1">
      <alignment horizontal="left" vertical="top" wrapText="1"/>
      <protection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50" borderId="49" xfId="0" applyFont="1" applyFill="1" applyBorder="1" applyAlignment="1" applyProtection="1">
      <alignment horizontal="center"/>
      <protection locked="0"/>
    </xf>
    <xf numFmtId="0" fontId="0" fillId="50" borderId="66" xfId="0" applyFill="1" applyBorder="1" applyAlignment="1" applyProtection="1">
      <alignment horizontal="center"/>
      <protection locked="0"/>
    </xf>
    <xf numFmtId="196" fontId="12" fillId="50" borderId="67" xfId="0" applyNumberFormat="1" applyFont="1" applyFill="1" applyBorder="1" applyAlignment="1" applyProtection="1">
      <alignment horizontal="center" vertical="center"/>
      <protection locked="0"/>
    </xf>
    <xf numFmtId="196" fontId="12" fillId="50" borderId="68" xfId="0" applyNumberFormat="1" applyFont="1" applyFill="1" applyBorder="1" applyAlignment="1" applyProtection="1">
      <alignment horizontal="center" vertical="center"/>
      <protection locked="0"/>
    </xf>
    <xf numFmtId="0" fontId="12" fillId="50" borderId="69" xfId="0" applyFont="1" applyFill="1" applyBorder="1" applyAlignment="1" applyProtection="1">
      <alignment horizontal="center" vertical="center"/>
      <protection locked="0"/>
    </xf>
    <xf numFmtId="0" fontId="19" fillId="50" borderId="70" xfId="0" applyFont="1" applyFill="1" applyBorder="1" applyAlignment="1" applyProtection="1">
      <alignment horizontal="center"/>
      <protection locked="0"/>
    </xf>
    <xf numFmtId="196" fontId="12" fillId="50" borderId="71" xfId="0" applyNumberFormat="1" applyFont="1" applyFill="1" applyBorder="1" applyAlignment="1" applyProtection="1">
      <alignment horizontal="center" vertical="center"/>
      <protection locked="0"/>
    </xf>
    <xf numFmtId="196" fontId="12" fillId="50" borderId="72" xfId="0" applyNumberFormat="1" applyFont="1" applyFill="1" applyBorder="1" applyAlignment="1" applyProtection="1">
      <alignment horizontal="center" vertical="center"/>
      <protection locked="0"/>
    </xf>
    <xf numFmtId="0" fontId="12" fillId="50" borderId="49" xfId="0" applyFont="1" applyFill="1" applyBorder="1" applyAlignment="1" applyProtection="1">
      <alignment horizontal="center" vertical="center"/>
      <protection locked="0"/>
    </xf>
    <xf numFmtId="0" fontId="19" fillId="50" borderId="66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7" fillId="50" borderId="49" xfId="0" applyFont="1" applyFill="1" applyBorder="1" applyAlignment="1" applyProtection="1">
      <alignment horizontal="center"/>
      <protection locked="0"/>
    </xf>
    <xf numFmtId="0" fontId="49" fillId="50" borderId="66" xfId="0" applyFont="1" applyFill="1" applyBorder="1" applyAlignment="1" applyProtection="1">
      <alignment horizontal="center"/>
      <protection locked="0"/>
    </xf>
    <xf numFmtId="0" fontId="17" fillId="46" borderId="22" xfId="0" applyFont="1" applyFill="1" applyBorder="1" applyAlignment="1">
      <alignment horizontal="right"/>
    </xf>
    <xf numFmtId="0" fontId="47" fillId="46" borderId="12" xfId="0" applyFont="1" applyFill="1" applyBorder="1" applyAlignment="1">
      <alignment horizontal="right"/>
    </xf>
    <xf numFmtId="0" fontId="47" fillId="46" borderId="76" xfId="0" applyFont="1" applyFill="1" applyBorder="1" applyAlignment="1">
      <alignment horizontal="right"/>
    </xf>
    <xf numFmtId="0" fontId="17" fillId="36" borderId="34" xfId="0" applyFont="1" applyFill="1" applyBorder="1" applyAlignment="1">
      <alignment horizontal="right"/>
    </xf>
    <xf numFmtId="0" fontId="17" fillId="36" borderId="35" xfId="0" applyFont="1" applyFill="1" applyBorder="1" applyAlignment="1">
      <alignment horizontal="right"/>
    </xf>
    <xf numFmtId="198" fontId="17" fillId="36" borderId="33" xfId="0" applyNumberFormat="1" applyFont="1" applyFill="1" applyBorder="1" applyAlignment="1">
      <alignment horizontal="center" wrapText="1"/>
    </xf>
    <xf numFmtId="0" fontId="0" fillId="0" borderId="35" xfId="0" applyBorder="1" applyAlignment="1">
      <alignment/>
    </xf>
    <xf numFmtId="0" fontId="12" fillId="0" borderId="7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42" borderId="26" xfId="0" applyFont="1" applyFill="1" applyBorder="1" applyAlignment="1">
      <alignment horizontal="center" vertical="center" wrapText="1"/>
    </xf>
    <xf numFmtId="0" fontId="12" fillId="42" borderId="12" xfId="0" applyFont="1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center" vertical="center" wrapText="1"/>
    </xf>
    <xf numFmtId="0" fontId="12" fillId="42" borderId="0" xfId="0" applyFont="1" applyFill="1" applyBorder="1" applyAlignment="1">
      <alignment horizontal="center" vertical="center" wrapText="1"/>
    </xf>
    <xf numFmtId="0" fontId="19" fillId="42" borderId="49" xfId="0" applyFont="1" applyFill="1" applyBorder="1" applyAlignment="1">
      <alignment horizontal="center" wrapText="1"/>
    </xf>
    <xf numFmtId="0" fontId="19" fillId="42" borderId="79" xfId="0" applyFont="1" applyFill="1" applyBorder="1" applyAlignment="1">
      <alignment horizontal="center" wrapText="1"/>
    </xf>
    <xf numFmtId="0" fontId="19" fillId="42" borderId="66" xfId="0" applyFont="1" applyFill="1" applyBorder="1" applyAlignment="1">
      <alignment horizontal="center" wrapText="1"/>
    </xf>
    <xf numFmtId="196" fontId="7" fillId="50" borderId="67" xfId="0" applyNumberFormat="1" applyFont="1" applyFill="1" applyBorder="1" applyAlignment="1" applyProtection="1">
      <alignment horizontal="center" vertical="center"/>
      <protection locked="0"/>
    </xf>
    <xf numFmtId="196" fontId="7" fillId="50" borderId="68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81" fontId="22" fillId="4" borderId="0" xfId="0" applyNumberFormat="1" applyFont="1" applyFill="1" applyAlignment="1">
      <alignment horizontal="left"/>
    </xf>
    <xf numFmtId="190" fontId="22" fillId="43" borderId="0" xfId="0" applyNumberFormat="1" applyFont="1" applyFill="1" applyAlignment="1" applyProtection="1">
      <alignment horizontal="left"/>
      <protection locked="0"/>
    </xf>
    <xf numFmtId="190" fontId="22" fillId="4" borderId="0" xfId="0" applyNumberFormat="1" applyFont="1" applyFill="1" applyAlignment="1">
      <alignment horizontal="left"/>
    </xf>
    <xf numFmtId="181" fontId="22" fillId="43" borderId="0" xfId="0" applyNumberFormat="1" applyFont="1" applyFill="1" applyAlignment="1" applyProtection="1">
      <alignment horizontal="left"/>
      <protection locked="0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Standard 2" xfId="78"/>
    <cellStyle name="Standard_Feasibility_SunWash_xxxx.xls" xfId="79"/>
    <cellStyle name="Standard_radiation_database_PK" xfId="80"/>
    <cellStyle name="Title" xfId="81"/>
    <cellStyle name="Total" xfId="82"/>
    <cellStyle name="Warning Text" xfId="83"/>
  </cellStyles>
  <dxfs count="40"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rgb="FFC00000"/>
      </font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b/>
        <i val="0"/>
        <color rgb="FFC000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</a:rPr>
              <a:t>Energy Yield from configured PV array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"/>
          <c:y val="0.1165"/>
          <c:w val="0.86125"/>
          <c:h val="0.76275"/>
        </c:manualLayout>
      </c:layout>
      <c:lineChart>
        <c:grouping val="standard"/>
        <c:varyColors val="0"/>
        <c:ser>
          <c:idx val="0"/>
          <c:order val="0"/>
          <c:tx>
            <c:v>Required Yield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65357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'Irradiation database'!$AS$41:$AS$52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'Irradiation database'!$AW$41:$AW$52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Estimated PV Yield</c:v>
          </c:tx>
          <c:spPr>
            <a:ln w="381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'Irradiation database'!$AS$41:$AS$52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'Irradiation database'!$AV$41:$AV$52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173732"/>
        <c:axId val="56938021"/>
      </c:lineChart>
      <c:catAx>
        <c:axId val="42173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38021"/>
        <c:crosses val="autoZero"/>
        <c:auto val="0"/>
        <c:lblOffset val="100"/>
        <c:tickLblSkip val="1"/>
        <c:noMultiLvlLbl val="0"/>
      </c:catAx>
      <c:valAx>
        <c:axId val="56938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Energy Yield in Wh/d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73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975"/>
          <c:y val="0.9035"/>
          <c:w val="0.5392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T217"/>
  <sheetViews>
    <sheetView showGridLines="0" tabSelected="1" zoomScalePageLayoutView="0" workbookViewId="0" topLeftCell="A46">
      <selection activeCell="B62" sqref="B62"/>
    </sheetView>
  </sheetViews>
  <sheetFormatPr defaultColWidth="2.625" defaultRowHeight="12.75"/>
  <cols>
    <col min="1" max="1" width="58.25390625" style="158" customWidth="1"/>
    <col min="2" max="2" width="29.375" style="174" customWidth="1"/>
    <col min="3" max="3" width="22.50390625" style="296" customWidth="1"/>
    <col min="4" max="4" width="34.875" style="445" customWidth="1"/>
    <col min="5" max="6" width="2.625" style="146" customWidth="1"/>
    <col min="7" max="7" width="3.375" style="133" customWidth="1"/>
    <col min="8" max="10" width="2.625" style="133" customWidth="1"/>
    <col min="11" max="11" width="3.50390625" style="133" customWidth="1"/>
    <col min="12" max="20" width="2.625" style="133" customWidth="1"/>
    <col min="21" max="21" width="3.75390625" style="133" customWidth="1"/>
    <col min="22" max="22" width="2.625" style="118" customWidth="1"/>
    <col min="23" max="27" width="2.625" style="81" customWidth="1"/>
    <col min="28" max="28" width="3.875" style="81" customWidth="1"/>
    <col min="29" max="34" width="2.625" style="81" customWidth="1"/>
    <col min="35" max="35" width="20.00390625" style="81" customWidth="1"/>
    <col min="36" max="36" width="2.625" style="81" customWidth="1"/>
    <col min="37" max="37" width="9.375" style="81" customWidth="1"/>
    <col min="38" max="39" width="2.625" style="81" customWidth="1"/>
    <col min="40" max="40" width="18.50390625" style="81" bestFit="1" customWidth="1"/>
    <col min="41" max="16384" width="2.625" style="81" customWidth="1"/>
  </cols>
  <sheetData>
    <row r="1" spans="1:4" ht="19.5">
      <c r="A1" s="193" t="s">
        <v>229</v>
      </c>
      <c r="D1" s="443" t="s">
        <v>217</v>
      </c>
    </row>
    <row r="3" spans="1:22" s="155" customFormat="1" ht="23.25">
      <c r="A3" s="262" t="s">
        <v>214</v>
      </c>
      <c r="B3" s="436"/>
      <c r="C3" s="297"/>
      <c r="D3" s="444"/>
      <c r="E3" s="146"/>
      <c r="F3" s="146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57"/>
    </row>
    <row r="4" spans="1:22" s="155" customFormat="1" ht="21">
      <c r="A4" s="262"/>
      <c r="B4" s="435"/>
      <c r="C4" s="296"/>
      <c r="D4" s="445"/>
      <c r="E4" s="146"/>
      <c r="F4" s="146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57"/>
    </row>
    <row r="5" spans="1:21" s="160" customFormat="1" ht="23.25">
      <c r="A5" s="263" t="s">
        <v>215</v>
      </c>
      <c r="B5" s="436"/>
      <c r="C5" s="297"/>
      <c r="D5" s="444"/>
      <c r="E5" s="161"/>
      <c r="F5" s="161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21" s="160" customFormat="1" ht="23.25">
      <c r="A6" s="262" t="s">
        <v>165</v>
      </c>
      <c r="B6" s="436"/>
      <c r="C6" s="297"/>
      <c r="D6" s="444"/>
      <c r="E6" s="161"/>
      <c r="F6" s="161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 s="160" customFormat="1" ht="21">
      <c r="A7" s="262"/>
      <c r="B7" s="435"/>
      <c r="C7" s="296"/>
      <c r="D7" s="445"/>
      <c r="E7" s="161"/>
      <c r="F7" s="161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 s="160" customFormat="1" ht="23.25">
      <c r="A8" s="262" t="s">
        <v>216</v>
      </c>
      <c r="B8" s="436"/>
      <c r="C8" s="297"/>
      <c r="D8" s="444"/>
      <c r="E8" s="161"/>
      <c r="F8" s="161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</row>
    <row r="9" spans="1:22" s="155" customFormat="1" ht="23.25">
      <c r="A9" s="262" t="s">
        <v>218</v>
      </c>
      <c r="B9" s="437"/>
      <c r="C9" s="297"/>
      <c r="D9" s="444"/>
      <c r="E9" s="146"/>
      <c r="F9" s="146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57"/>
    </row>
    <row r="10" spans="1:25" s="155" customFormat="1" ht="21.75" thickBot="1">
      <c r="A10" s="263"/>
      <c r="B10" s="178"/>
      <c r="C10" s="298"/>
      <c r="D10" s="128"/>
      <c r="E10" s="129"/>
      <c r="F10" s="129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29"/>
      <c r="U10" s="130"/>
      <c r="V10" s="128"/>
      <c r="W10" s="128"/>
      <c r="X10" s="128"/>
      <c r="Y10" s="128"/>
    </row>
    <row r="11" spans="1:25" s="155" customFormat="1" ht="21">
      <c r="A11" s="264" t="s">
        <v>207</v>
      </c>
      <c r="B11" s="179"/>
      <c r="C11" s="299"/>
      <c r="D11" s="226"/>
      <c r="E11" s="129"/>
      <c r="F11" s="129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29"/>
      <c r="U11" s="130"/>
      <c r="V11" s="128"/>
      <c r="W11" s="128"/>
      <c r="X11" s="128"/>
      <c r="Y11" s="128"/>
    </row>
    <row r="12" spans="1:45" ht="23.25">
      <c r="A12" s="220" t="s">
        <v>122</v>
      </c>
      <c r="B12" s="384" t="s">
        <v>327</v>
      </c>
      <c r="C12" s="279" t="s">
        <v>187</v>
      </c>
      <c r="D12" s="446" t="s">
        <v>299</v>
      </c>
      <c r="E12" s="131"/>
      <c r="F12" s="131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0"/>
      <c r="V12" s="119"/>
      <c r="W12" s="94"/>
      <c r="X12" s="94"/>
      <c r="Y12" s="94"/>
      <c r="AS12" s="134"/>
    </row>
    <row r="13" spans="1:45" s="155" customFormat="1" ht="21">
      <c r="A13" s="220" t="s">
        <v>205</v>
      </c>
      <c r="B13" s="198" t="s">
        <v>212</v>
      </c>
      <c r="C13" s="300" t="s">
        <v>257</v>
      </c>
      <c r="D13" s="446" t="s">
        <v>292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3"/>
      <c r="U13" s="133"/>
      <c r="V13" s="146"/>
      <c r="W13" s="154"/>
      <c r="X13" s="154"/>
      <c r="Y13" s="154"/>
      <c r="AS13" s="159"/>
    </row>
    <row r="14" spans="1:45" ht="21">
      <c r="A14" s="220" t="s">
        <v>298</v>
      </c>
      <c r="B14" s="385" t="s">
        <v>48</v>
      </c>
      <c r="C14" s="279" t="s">
        <v>206</v>
      </c>
      <c r="D14" s="446" t="s">
        <v>230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V14" s="119"/>
      <c r="W14" s="94"/>
      <c r="X14" s="94"/>
      <c r="Y14" s="94"/>
      <c r="AS14" s="134"/>
    </row>
    <row r="15" spans="1:45" ht="21.75" thickBot="1">
      <c r="A15" s="265" t="s">
        <v>246</v>
      </c>
      <c r="B15" s="219">
        <f>'Irradiation database'!AU54</f>
        <v>2188</v>
      </c>
      <c r="C15" s="282" t="s">
        <v>258</v>
      </c>
      <c r="D15" s="447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V15" s="119"/>
      <c r="W15" s="94"/>
      <c r="X15" s="94"/>
      <c r="Y15" s="94"/>
      <c r="AS15" s="134"/>
    </row>
    <row r="16" spans="1:45" ht="21.75" thickBot="1">
      <c r="A16" s="266"/>
      <c r="B16" s="438"/>
      <c r="C16" s="279"/>
      <c r="D16" s="448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V16" s="119"/>
      <c r="W16" s="94"/>
      <c r="X16" s="94"/>
      <c r="Y16" s="94"/>
      <c r="AS16" s="134"/>
    </row>
    <row r="17" spans="1:45" ht="21">
      <c r="A17" s="456" t="s">
        <v>302</v>
      </c>
      <c r="B17" s="457">
        <v>0</v>
      </c>
      <c r="C17" s="299" t="s">
        <v>306</v>
      </c>
      <c r="D17" s="449" t="s">
        <v>291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V17" s="119"/>
      <c r="W17" s="94"/>
      <c r="X17" s="94"/>
      <c r="Y17" s="94"/>
      <c r="AS17" s="134"/>
    </row>
    <row r="18" spans="1:45" ht="21">
      <c r="A18" s="220" t="s">
        <v>303</v>
      </c>
      <c r="B18" s="441">
        <v>0</v>
      </c>
      <c r="C18" s="279" t="s">
        <v>307</v>
      </c>
      <c r="D18" s="446" t="s">
        <v>220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V18" s="119"/>
      <c r="W18" s="94"/>
      <c r="X18" s="94"/>
      <c r="Y18" s="94"/>
      <c r="AS18" s="134"/>
    </row>
    <row r="19" spans="1:45" ht="21">
      <c r="A19" s="220" t="s">
        <v>300</v>
      </c>
      <c r="B19" s="440">
        <v>0</v>
      </c>
      <c r="C19" s="279" t="s">
        <v>308</v>
      </c>
      <c r="D19" s="446" t="s">
        <v>220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V19" s="119"/>
      <c r="W19" s="94"/>
      <c r="X19" s="94"/>
      <c r="Y19" s="94"/>
      <c r="AS19" s="134"/>
    </row>
    <row r="20" spans="1:45" ht="21">
      <c r="A20" s="220" t="s">
        <v>301</v>
      </c>
      <c r="B20" s="441">
        <v>0</v>
      </c>
      <c r="C20" s="279" t="s">
        <v>309</v>
      </c>
      <c r="D20" s="446" t="s">
        <v>220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V20" s="119"/>
      <c r="W20" s="94"/>
      <c r="X20" s="94"/>
      <c r="Y20" s="94"/>
      <c r="AS20" s="134"/>
    </row>
    <row r="21" spans="1:45" ht="21">
      <c r="A21" s="268" t="s">
        <v>304</v>
      </c>
      <c r="B21" s="455">
        <f>B19+B17</f>
        <v>0</v>
      </c>
      <c r="C21" s="279" t="s">
        <v>310</v>
      </c>
      <c r="D21" s="446"/>
      <c r="E21" s="129"/>
      <c r="F21" s="129"/>
      <c r="G21" s="144"/>
      <c r="H21" s="144"/>
      <c r="I21" s="144"/>
      <c r="J21" s="144"/>
      <c r="K21" s="144"/>
      <c r="L21" s="144"/>
      <c r="M21" s="144"/>
      <c r="N21" s="130"/>
      <c r="O21" s="130"/>
      <c r="P21" s="130"/>
      <c r="Q21" s="130"/>
      <c r="R21" s="130"/>
      <c r="S21" s="130"/>
      <c r="V21" s="119"/>
      <c r="W21" s="94"/>
      <c r="X21" s="94"/>
      <c r="Y21" s="94"/>
      <c r="AS21" s="134"/>
    </row>
    <row r="22" spans="1:45" ht="21.75" thickBot="1">
      <c r="A22" s="267" t="s">
        <v>305</v>
      </c>
      <c r="B22" s="439">
        <f>B20+B18</f>
        <v>0</v>
      </c>
      <c r="C22" s="282" t="s">
        <v>311</v>
      </c>
      <c r="D22" s="447"/>
      <c r="E22" s="129"/>
      <c r="F22" s="129"/>
      <c r="G22" s="144"/>
      <c r="H22" s="144"/>
      <c r="I22" s="144"/>
      <c r="J22" s="144"/>
      <c r="K22" s="144"/>
      <c r="L22" s="144"/>
      <c r="M22" s="144"/>
      <c r="N22" s="130"/>
      <c r="O22" s="130"/>
      <c r="P22" s="130"/>
      <c r="Q22" s="130"/>
      <c r="R22" s="130"/>
      <c r="S22" s="130"/>
      <c r="V22" s="119"/>
      <c r="W22" s="94"/>
      <c r="X22" s="94"/>
      <c r="Y22" s="94"/>
      <c r="AS22" s="134"/>
    </row>
    <row r="23" spans="1:35" ht="21.75" thickBot="1">
      <c r="A23" s="266"/>
      <c r="B23" s="181"/>
      <c r="C23" s="279"/>
      <c r="D23" s="129"/>
      <c r="E23" s="129"/>
      <c r="F23" s="129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35"/>
      <c r="W23" s="135"/>
      <c r="X23" s="126"/>
      <c r="Y23" s="126"/>
      <c r="Z23" s="126"/>
      <c r="AA23" s="126"/>
      <c r="AB23" s="126"/>
      <c r="AC23" s="94"/>
      <c r="AD23" s="94"/>
      <c r="AE23" s="94"/>
      <c r="AF23" s="94"/>
      <c r="AG23" s="94"/>
      <c r="AH23" s="94"/>
      <c r="AI23" s="94"/>
    </row>
    <row r="24" spans="1:35" ht="21">
      <c r="A24" s="264" t="s">
        <v>213</v>
      </c>
      <c r="B24" s="194"/>
      <c r="C24" s="299"/>
      <c r="D24" s="449"/>
      <c r="E24" s="129"/>
      <c r="F24" s="129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35"/>
      <c r="W24" s="135"/>
      <c r="X24" s="126"/>
      <c r="Y24" s="126"/>
      <c r="Z24" s="126"/>
      <c r="AA24" s="126"/>
      <c r="AB24" s="126"/>
      <c r="AC24" s="94"/>
      <c r="AD24" s="94"/>
      <c r="AE24" s="94"/>
      <c r="AF24" s="94"/>
      <c r="AG24" s="94"/>
      <c r="AH24" s="94"/>
      <c r="AI24" s="94"/>
    </row>
    <row r="25" spans="1:35" ht="21">
      <c r="A25" s="220" t="s">
        <v>141</v>
      </c>
      <c r="B25" s="386">
        <v>0</v>
      </c>
      <c r="C25" s="279" t="s">
        <v>189</v>
      </c>
      <c r="D25" s="446" t="s">
        <v>322</v>
      </c>
      <c r="E25" s="129"/>
      <c r="F25" s="129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35"/>
      <c r="X25" s="126"/>
      <c r="Y25" s="126"/>
      <c r="Z25" s="126"/>
      <c r="AA25" s="126"/>
      <c r="AB25" s="126"/>
      <c r="AC25" s="94"/>
      <c r="AD25" s="94"/>
      <c r="AE25" s="94"/>
      <c r="AF25" s="94"/>
      <c r="AG25" s="94"/>
      <c r="AH25" s="94"/>
      <c r="AI25" s="94"/>
    </row>
    <row r="26" spans="1:35" ht="21">
      <c r="A26" s="220" t="s">
        <v>142</v>
      </c>
      <c r="B26" s="387">
        <v>0</v>
      </c>
      <c r="C26" s="279" t="s">
        <v>190</v>
      </c>
      <c r="D26" s="450" t="s">
        <v>220</v>
      </c>
      <c r="E26" s="129"/>
      <c r="F26" s="129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35"/>
      <c r="W26" s="135"/>
      <c r="X26" s="126"/>
      <c r="Y26" s="126"/>
      <c r="Z26" s="126"/>
      <c r="AA26" s="126"/>
      <c r="AB26" s="126"/>
      <c r="AC26" s="94"/>
      <c r="AD26" s="94"/>
      <c r="AE26" s="94"/>
      <c r="AF26" s="94"/>
      <c r="AG26" s="94"/>
      <c r="AH26" s="94"/>
      <c r="AI26" s="94"/>
    </row>
    <row r="27" spans="1:35" ht="21">
      <c r="A27" s="220" t="s">
        <v>143</v>
      </c>
      <c r="B27" s="388">
        <v>0</v>
      </c>
      <c r="C27" s="279" t="s">
        <v>191</v>
      </c>
      <c r="D27" s="450" t="s">
        <v>220</v>
      </c>
      <c r="E27" s="129"/>
      <c r="F27" s="129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35"/>
      <c r="W27" s="135"/>
      <c r="X27" s="126"/>
      <c r="Y27" s="126"/>
      <c r="Z27" s="126"/>
      <c r="AA27" s="126"/>
      <c r="AB27" s="126"/>
      <c r="AC27" s="94"/>
      <c r="AD27" s="94"/>
      <c r="AE27" s="94"/>
      <c r="AF27" s="94"/>
      <c r="AG27" s="94"/>
      <c r="AH27" s="94"/>
      <c r="AI27" s="94"/>
    </row>
    <row r="28" spans="1:35" ht="21">
      <c r="A28" s="220" t="s">
        <v>144</v>
      </c>
      <c r="B28" s="389">
        <v>0</v>
      </c>
      <c r="C28" s="279" t="s">
        <v>192</v>
      </c>
      <c r="D28" s="450" t="s">
        <v>220</v>
      </c>
      <c r="E28" s="129"/>
      <c r="F28" s="129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35"/>
      <c r="W28" s="135"/>
      <c r="X28" s="126"/>
      <c r="Y28" s="126"/>
      <c r="Z28" s="126"/>
      <c r="AA28" s="126"/>
      <c r="AB28" s="126"/>
      <c r="AC28" s="94"/>
      <c r="AD28" s="94"/>
      <c r="AE28" s="94"/>
      <c r="AF28" s="94"/>
      <c r="AG28" s="94"/>
      <c r="AH28" s="94"/>
      <c r="AI28" s="94"/>
    </row>
    <row r="29" spans="1:35" ht="21">
      <c r="A29" s="220" t="s">
        <v>145</v>
      </c>
      <c r="B29" s="390">
        <v>0</v>
      </c>
      <c r="C29" s="279" t="s">
        <v>193</v>
      </c>
      <c r="D29" s="450" t="s">
        <v>220</v>
      </c>
      <c r="E29" s="129"/>
      <c r="F29" s="129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35"/>
      <c r="W29" s="135"/>
      <c r="X29" s="126"/>
      <c r="Y29" s="126"/>
      <c r="Z29" s="126"/>
      <c r="AA29" s="126"/>
      <c r="AB29" s="126"/>
      <c r="AC29" s="94"/>
      <c r="AD29" s="94"/>
      <c r="AE29" s="94"/>
      <c r="AF29" s="94"/>
      <c r="AG29" s="94"/>
      <c r="AH29" s="94"/>
      <c r="AI29" s="94"/>
    </row>
    <row r="30" spans="1:35" ht="21">
      <c r="A30" s="220"/>
      <c r="B30" s="195"/>
      <c r="C30" s="279"/>
      <c r="D30" s="446"/>
      <c r="E30" s="129"/>
      <c r="F30" s="129"/>
      <c r="G30" s="144"/>
      <c r="H30" s="147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35"/>
      <c r="W30" s="135"/>
      <c r="X30" s="126"/>
      <c r="Y30" s="126"/>
      <c r="Z30" s="126"/>
      <c r="AA30" s="126"/>
      <c r="AB30" s="126"/>
      <c r="AC30" s="94"/>
      <c r="AD30" s="94"/>
      <c r="AE30" s="94"/>
      <c r="AF30" s="94"/>
      <c r="AG30" s="94"/>
      <c r="AH30" s="94"/>
      <c r="AI30" s="94"/>
    </row>
    <row r="31" spans="1:35" ht="21.75" thickBot="1">
      <c r="A31" s="265" t="s">
        <v>211</v>
      </c>
      <c r="B31" s="391">
        <v>5</v>
      </c>
      <c r="C31" s="301" t="s">
        <v>208</v>
      </c>
      <c r="D31" s="447" t="s">
        <v>221</v>
      </c>
      <c r="E31" s="129"/>
      <c r="F31" s="129"/>
      <c r="G31" s="144"/>
      <c r="H31" s="147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35"/>
      <c r="W31" s="135"/>
      <c r="X31" s="126"/>
      <c r="Y31" s="126"/>
      <c r="Z31" s="126"/>
      <c r="AA31" s="126"/>
      <c r="AB31" s="126"/>
      <c r="AC31" s="94"/>
      <c r="AD31" s="94"/>
      <c r="AE31" s="94"/>
      <c r="AF31" s="94"/>
      <c r="AG31" s="94"/>
      <c r="AH31" s="94"/>
      <c r="AI31" s="94"/>
    </row>
    <row r="32" spans="1:35" ht="21.75" thickBot="1">
      <c r="A32" s="266"/>
      <c r="B32" s="182"/>
      <c r="C32" s="279"/>
      <c r="D32" s="448"/>
      <c r="E32" s="129"/>
      <c r="F32" s="129"/>
      <c r="G32" s="144"/>
      <c r="H32" s="147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35"/>
      <c r="W32" s="135"/>
      <c r="X32" s="126"/>
      <c r="Y32" s="126"/>
      <c r="Z32" s="126"/>
      <c r="AA32" s="126"/>
      <c r="AB32" s="126"/>
      <c r="AC32" s="94"/>
      <c r="AD32" s="94"/>
      <c r="AE32" s="94"/>
      <c r="AF32" s="94"/>
      <c r="AG32" s="94"/>
      <c r="AH32" s="94"/>
      <c r="AI32" s="94"/>
    </row>
    <row r="33" spans="1:45" ht="21">
      <c r="A33" s="264" t="s">
        <v>185</v>
      </c>
      <c r="B33" s="462" t="s">
        <v>114</v>
      </c>
      <c r="C33" s="299" t="s">
        <v>194</v>
      </c>
      <c r="D33" s="449" t="s">
        <v>221</v>
      </c>
      <c r="E33" s="129"/>
      <c r="F33" s="129"/>
      <c r="G33" s="144"/>
      <c r="H33" s="144"/>
      <c r="I33" s="144"/>
      <c r="J33" s="144"/>
      <c r="K33" s="144"/>
      <c r="L33" s="144"/>
      <c r="M33" s="144"/>
      <c r="N33" s="130"/>
      <c r="O33" s="130"/>
      <c r="P33" s="130"/>
      <c r="Q33" s="130"/>
      <c r="R33" s="130"/>
      <c r="S33" s="130"/>
      <c r="V33" s="119"/>
      <c r="W33" s="94"/>
      <c r="X33" s="94"/>
      <c r="Y33" s="94"/>
      <c r="AS33" s="134"/>
    </row>
    <row r="34" spans="1:45" ht="21">
      <c r="A34" s="220" t="s">
        <v>184</v>
      </c>
      <c r="B34" s="392">
        <v>12</v>
      </c>
      <c r="C34" s="279" t="s">
        <v>195</v>
      </c>
      <c r="D34" s="446" t="s">
        <v>220</v>
      </c>
      <c r="E34" s="129"/>
      <c r="F34" s="129"/>
      <c r="G34" s="144"/>
      <c r="H34" s="144"/>
      <c r="I34" s="144"/>
      <c r="J34" s="144"/>
      <c r="K34" s="144"/>
      <c r="L34" s="144"/>
      <c r="M34" s="144"/>
      <c r="N34" s="130"/>
      <c r="O34" s="130"/>
      <c r="P34" s="130"/>
      <c r="Q34" s="130"/>
      <c r="R34" s="130"/>
      <c r="S34" s="130"/>
      <c r="V34" s="119"/>
      <c r="W34" s="94"/>
      <c r="X34" s="94"/>
      <c r="Y34" s="94"/>
      <c r="AS34" s="134"/>
    </row>
    <row r="35" spans="1:45" ht="21">
      <c r="A35" s="220" t="s">
        <v>121</v>
      </c>
      <c r="B35" s="393">
        <v>0.3</v>
      </c>
      <c r="C35" s="279" t="s">
        <v>210</v>
      </c>
      <c r="D35" s="446" t="s">
        <v>290</v>
      </c>
      <c r="E35" s="129"/>
      <c r="F35" s="129"/>
      <c r="G35" s="144"/>
      <c r="H35" s="144"/>
      <c r="I35" s="144"/>
      <c r="J35" s="144"/>
      <c r="K35" s="144"/>
      <c r="L35" s="144"/>
      <c r="M35" s="144"/>
      <c r="N35" s="130"/>
      <c r="O35" s="130"/>
      <c r="P35" s="130"/>
      <c r="Q35" s="130"/>
      <c r="R35" s="130"/>
      <c r="S35" s="130"/>
      <c r="V35" s="119"/>
      <c r="W35" s="94"/>
      <c r="X35" s="94"/>
      <c r="Y35" s="94"/>
      <c r="AS35" s="134"/>
    </row>
    <row r="36" spans="1:45" ht="21">
      <c r="A36" s="220" t="s">
        <v>312</v>
      </c>
      <c r="B36" s="394">
        <v>0</v>
      </c>
      <c r="C36" s="279" t="s">
        <v>209</v>
      </c>
      <c r="D36" s="446"/>
      <c r="E36" s="129"/>
      <c r="F36" s="129"/>
      <c r="G36" s="144"/>
      <c r="H36" s="144"/>
      <c r="I36" s="144"/>
      <c r="J36" s="144"/>
      <c r="K36" s="144"/>
      <c r="L36" s="144"/>
      <c r="M36" s="144"/>
      <c r="N36" s="130"/>
      <c r="O36" s="130"/>
      <c r="P36" s="130"/>
      <c r="Q36" s="130"/>
      <c r="R36" s="130"/>
      <c r="S36" s="130"/>
      <c r="V36" s="119"/>
      <c r="W36" s="94"/>
      <c r="X36" s="94"/>
      <c r="Y36" s="94"/>
      <c r="AS36" s="134"/>
    </row>
    <row r="37" spans="1:35" ht="21">
      <c r="A37" s="268" t="s">
        <v>317</v>
      </c>
      <c r="B37" s="464" t="s">
        <v>114</v>
      </c>
      <c r="C37" s="465" t="str">
        <f>IF(BATT="YES",IF(CC="NO","Do never install a battery without charge controller!","CC"),IF(CC="YES","DO NEVER INSTALL CHARGE CONTROLLER WITHOUT BATTERY!",""))</f>
        <v>CC</v>
      </c>
      <c r="D37" s="466"/>
      <c r="E37" s="129"/>
      <c r="F37" s="129"/>
      <c r="G37" s="129"/>
      <c r="H37" s="129"/>
      <c r="I37" s="129"/>
      <c r="J37" s="129"/>
      <c r="K37" s="129"/>
      <c r="L37" s="129"/>
      <c r="M37" s="144"/>
      <c r="N37" s="144"/>
      <c r="O37" s="144"/>
      <c r="P37" s="144"/>
      <c r="Q37" s="144"/>
      <c r="R37" s="144"/>
      <c r="S37" s="144"/>
      <c r="T37" s="144"/>
      <c r="U37" s="144"/>
      <c r="V37" s="135"/>
      <c r="W37" s="135"/>
      <c r="X37" s="126"/>
      <c r="Y37" s="126"/>
      <c r="Z37" s="126"/>
      <c r="AA37" s="126"/>
      <c r="AB37" s="126"/>
      <c r="AC37" s="94"/>
      <c r="AD37" s="94"/>
      <c r="AE37" s="94"/>
      <c r="AF37" s="94"/>
      <c r="AG37" s="94"/>
      <c r="AH37" s="94"/>
      <c r="AI37" s="94"/>
    </row>
    <row r="38" spans="1:35" ht="21">
      <c r="A38" s="220" t="s">
        <v>248</v>
      </c>
      <c r="B38" s="388" t="s">
        <v>112</v>
      </c>
      <c r="C38" s="279" t="s">
        <v>260</v>
      </c>
      <c r="D38" s="446" t="s">
        <v>219</v>
      </c>
      <c r="E38" s="129"/>
      <c r="F38" s="129"/>
      <c r="G38" s="129"/>
      <c r="H38" s="129"/>
      <c r="I38" s="129"/>
      <c r="J38" s="129"/>
      <c r="K38" s="129"/>
      <c r="L38" s="129"/>
      <c r="M38" s="144"/>
      <c r="N38" s="144"/>
      <c r="O38" s="144"/>
      <c r="P38" s="144"/>
      <c r="Q38" s="144"/>
      <c r="R38" s="144"/>
      <c r="S38" s="144"/>
      <c r="T38" s="144"/>
      <c r="U38" s="144"/>
      <c r="V38" s="135"/>
      <c r="W38" s="135"/>
      <c r="X38" s="126"/>
      <c r="Y38" s="126"/>
      <c r="Z38" s="126"/>
      <c r="AA38" s="126"/>
      <c r="AB38" s="126"/>
      <c r="AC38" s="94"/>
      <c r="AD38" s="94"/>
      <c r="AE38" s="94"/>
      <c r="AF38" s="94"/>
      <c r="AG38" s="94"/>
      <c r="AH38" s="94"/>
      <c r="AI38" s="94"/>
    </row>
    <row r="39" spans="1:35" ht="21">
      <c r="A39" s="220" t="s">
        <v>314</v>
      </c>
      <c r="B39" s="388">
        <v>0</v>
      </c>
      <c r="C39" s="279" t="s">
        <v>197</v>
      </c>
      <c r="D39" s="451" t="s">
        <v>219</v>
      </c>
      <c r="E39" s="129"/>
      <c r="F39" s="129"/>
      <c r="G39" s="129"/>
      <c r="H39" s="129"/>
      <c r="I39" s="129"/>
      <c r="J39" s="129"/>
      <c r="K39" s="129"/>
      <c r="L39" s="129"/>
      <c r="M39" s="144"/>
      <c r="N39" s="144"/>
      <c r="O39" s="144"/>
      <c r="P39" s="144"/>
      <c r="Q39" s="144"/>
      <c r="R39" s="144"/>
      <c r="S39" s="144"/>
      <c r="T39" s="144"/>
      <c r="U39" s="144"/>
      <c r="V39" s="135"/>
      <c r="W39" s="135"/>
      <c r="X39" s="126"/>
      <c r="Y39" s="126"/>
      <c r="Z39" s="126"/>
      <c r="AA39" s="126"/>
      <c r="AB39" s="126"/>
      <c r="AC39" s="94"/>
      <c r="AD39" s="94"/>
      <c r="AE39" s="94"/>
      <c r="AF39" s="94"/>
      <c r="AG39" s="94"/>
      <c r="AH39" s="94"/>
      <c r="AI39" s="94"/>
    </row>
    <row r="40" spans="1:35" ht="21">
      <c r="A40" s="220" t="s">
        <v>316</v>
      </c>
      <c r="B40" s="389">
        <v>0</v>
      </c>
      <c r="C40" s="279" t="s">
        <v>196</v>
      </c>
      <c r="D40" s="446" t="s">
        <v>220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44"/>
      <c r="O40" s="144"/>
      <c r="P40" s="144"/>
      <c r="Q40" s="144"/>
      <c r="R40" s="144"/>
      <c r="S40" s="144"/>
      <c r="T40" s="144"/>
      <c r="U40" s="144"/>
      <c r="V40" s="135"/>
      <c r="W40" s="135"/>
      <c r="X40" s="126"/>
      <c r="Y40" s="126"/>
      <c r="Z40" s="126"/>
      <c r="AA40" s="126"/>
      <c r="AB40" s="126"/>
      <c r="AC40" s="94"/>
      <c r="AD40" s="94"/>
      <c r="AE40" s="94"/>
      <c r="AF40" s="94"/>
      <c r="AG40" s="94"/>
      <c r="AH40" s="94"/>
      <c r="AI40" s="94"/>
    </row>
    <row r="41" spans="1:35" ht="21.75" thickBot="1">
      <c r="A41" s="265" t="s">
        <v>132</v>
      </c>
      <c r="B41" s="395">
        <v>0</v>
      </c>
      <c r="C41" s="282" t="s">
        <v>198</v>
      </c>
      <c r="D41" s="447" t="s">
        <v>220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44"/>
      <c r="O41" s="144"/>
      <c r="P41" s="144"/>
      <c r="Q41" s="144"/>
      <c r="R41" s="144"/>
      <c r="S41" s="144"/>
      <c r="T41" s="144"/>
      <c r="U41" s="144"/>
      <c r="V41" s="135"/>
      <c r="W41" s="135"/>
      <c r="X41" s="126"/>
      <c r="Y41" s="126"/>
      <c r="Z41" s="126"/>
      <c r="AA41" s="126"/>
      <c r="AB41" s="126"/>
      <c r="AC41" s="94"/>
      <c r="AD41" s="94"/>
      <c r="AE41" s="94"/>
      <c r="AF41" s="94"/>
      <c r="AG41" s="94"/>
      <c r="AH41" s="94"/>
      <c r="AI41" s="94"/>
    </row>
    <row r="42" spans="1:35" ht="21.75" thickBot="1">
      <c r="A42" s="266"/>
      <c r="B42" s="197"/>
      <c r="C42" s="279"/>
      <c r="D42" s="448"/>
      <c r="E42" s="129"/>
      <c r="F42" s="129"/>
      <c r="G42" s="129"/>
      <c r="H42" s="129"/>
      <c r="I42" s="129"/>
      <c r="J42" s="129"/>
      <c r="K42" s="129"/>
      <c r="L42" s="129"/>
      <c r="M42" s="129"/>
      <c r="N42" s="144"/>
      <c r="O42" s="144"/>
      <c r="P42" s="144"/>
      <c r="Q42" s="144"/>
      <c r="R42" s="144"/>
      <c r="S42" s="144"/>
      <c r="T42" s="144"/>
      <c r="U42" s="144"/>
      <c r="V42" s="135"/>
      <c r="W42" s="135"/>
      <c r="X42" s="126"/>
      <c r="Y42" s="126"/>
      <c r="Z42" s="126"/>
      <c r="AA42" s="126"/>
      <c r="AB42" s="126"/>
      <c r="AC42" s="94"/>
      <c r="AD42" s="94"/>
      <c r="AE42" s="94"/>
      <c r="AF42" s="94"/>
      <c r="AG42" s="94"/>
      <c r="AH42" s="94"/>
      <c r="AI42" s="94"/>
    </row>
    <row r="43" spans="1:35" ht="21">
      <c r="A43" s="264" t="s">
        <v>186</v>
      </c>
      <c r="B43" s="458" t="str">
        <f>IF(SUM(B19:B20)&gt;0,"YES","NO")</f>
        <v>NO</v>
      </c>
      <c r="C43" s="299" t="s">
        <v>199</v>
      </c>
      <c r="D43" s="449" t="s">
        <v>221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44"/>
      <c r="O43" s="144"/>
      <c r="P43" s="144"/>
      <c r="Q43" s="144"/>
      <c r="R43" s="144"/>
      <c r="S43" s="144"/>
      <c r="T43" s="144"/>
      <c r="U43" s="144"/>
      <c r="V43" s="135"/>
      <c r="W43" s="135"/>
      <c r="X43" s="126"/>
      <c r="Y43" s="126"/>
      <c r="Z43" s="126"/>
      <c r="AA43" s="126"/>
      <c r="AB43" s="126"/>
      <c r="AC43" s="94"/>
      <c r="AD43" s="94"/>
      <c r="AE43" s="94"/>
      <c r="AF43" s="94"/>
      <c r="AG43" s="94"/>
      <c r="AH43" s="94"/>
      <c r="AI43" s="94"/>
    </row>
    <row r="44" spans="1:35" ht="21">
      <c r="A44" s="220" t="s">
        <v>318</v>
      </c>
      <c r="B44" s="388">
        <v>0</v>
      </c>
      <c r="C44" s="279" t="s">
        <v>200</v>
      </c>
      <c r="D44" s="446" t="s">
        <v>323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44"/>
      <c r="O44" s="144"/>
      <c r="P44" s="144"/>
      <c r="Q44" s="144"/>
      <c r="R44" s="144"/>
      <c r="S44" s="144"/>
      <c r="T44" s="144"/>
      <c r="U44" s="144"/>
      <c r="V44" s="135"/>
      <c r="W44" s="135"/>
      <c r="X44" s="126"/>
      <c r="Y44" s="126"/>
      <c r="Z44" s="126"/>
      <c r="AA44" s="126"/>
      <c r="AB44" s="126"/>
      <c r="AC44" s="94"/>
      <c r="AD44" s="94"/>
      <c r="AE44" s="94"/>
      <c r="AF44" s="94"/>
      <c r="AG44" s="94"/>
      <c r="AH44" s="94"/>
      <c r="AI44" s="94"/>
    </row>
    <row r="45" spans="1:35" ht="21">
      <c r="A45" s="220" t="s">
        <v>150</v>
      </c>
      <c r="B45" s="389">
        <v>0</v>
      </c>
      <c r="C45" s="279" t="s">
        <v>201</v>
      </c>
      <c r="D45" s="446" t="s">
        <v>220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44"/>
      <c r="O45" s="144"/>
      <c r="P45" s="144"/>
      <c r="Q45" s="144"/>
      <c r="R45" s="144"/>
      <c r="S45" s="144"/>
      <c r="T45" s="144"/>
      <c r="U45" s="144"/>
      <c r="V45" s="135"/>
      <c r="W45" s="135"/>
      <c r="X45" s="126"/>
      <c r="Y45" s="126"/>
      <c r="Z45" s="126"/>
      <c r="AA45" s="126"/>
      <c r="AB45" s="126"/>
      <c r="AC45" s="94"/>
      <c r="AD45" s="94"/>
      <c r="AE45" s="94"/>
      <c r="AF45" s="94"/>
      <c r="AG45" s="94"/>
      <c r="AH45" s="94"/>
      <c r="AI45" s="94"/>
    </row>
    <row r="46" spans="1:35" ht="21">
      <c r="A46" s="220" t="s">
        <v>132</v>
      </c>
      <c r="B46" s="390">
        <v>0</v>
      </c>
      <c r="C46" s="279" t="s">
        <v>202</v>
      </c>
      <c r="D46" s="446" t="s">
        <v>220</v>
      </c>
      <c r="E46" s="129"/>
      <c r="F46" s="129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35"/>
      <c r="W46" s="135"/>
      <c r="X46" s="126"/>
      <c r="Y46" s="126"/>
      <c r="Z46" s="126"/>
      <c r="AA46" s="126"/>
      <c r="AB46" s="126"/>
      <c r="AC46" s="94"/>
      <c r="AD46" s="94"/>
      <c r="AE46" s="94"/>
      <c r="AF46" s="94"/>
      <c r="AG46" s="94"/>
      <c r="AH46" s="94"/>
      <c r="AI46" s="94"/>
    </row>
    <row r="47" spans="1:35" ht="21">
      <c r="A47" s="220" t="s">
        <v>325</v>
      </c>
      <c r="B47" s="441">
        <v>0</v>
      </c>
      <c r="C47" s="279"/>
      <c r="D47" s="446"/>
      <c r="E47" s="129"/>
      <c r="F47" s="129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35"/>
      <c r="W47" s="135"/>
      <c r="X47" s="126"/>
      <c r="Y47" s="126"/>
      <c r="Z47" s="126"/>
      <c r="AA47" s="126"/>
      <c r="AB47" s="126"/>
      <c r="AC47" s="94"/>
      <c r="AD47" s="94"/>
      <c r="AE47" s="94"/>
      <c r="AF47" s="94"/>
      <c r="AG47" s="94"/>
      <c r="AH47" s="94"/>
      <c r="AI47" s="94"/>
    </row>
    <row r="48" spans="1:35" ht="21">
      <c r="A48" s="220" t="e">
        <f>IF(B48&lt;=0,"Nominal inverter power is too low!","Nominal reserve")</f>
        <v>#DIV/0!</v>
      </c>
      <c r="B48" s="460" t="e">
        <f>ROUND((B47/PL_AC-1)*100,0)</f>
        <v>#DIV/0!</v>
      </c>
      <c r="C48" s="279"/>
      <c r="D48" s="446"/>
      <c r="E48" s="129"/>
      <c r="F48" s="129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35"/>
      <c r="W48" s="135"/>
      <c r="X48" s="126"/>
      <c r="Y48" s="126"/>
      <c r="Z48" s="126"/>
      <c r="AA48" s="126"/>
      <c r="AB48" s="126"/>
      <c r="AC48" s="94"/>
      <c r="AD48" s="94"/>
      <c r="AE48" s="94"/>
      <c r="AF48" s="94"/>
      <c r="AG48" s="94"/>
      <c r="AH48" s="94"/>
      <c r="AI48" s="94"/>
    </row>
    <row r="49" spans="1:35" ht="21.75" thickBot="1">
      <c r="A49" s="265" t="s">
        <v>319</v>
      </c>
      <c r="B49" s="442">
        <v>0</v>
      </c>
      <c r="C49" s="282" t="s">
        <v>320</v>
      </c>
      <c r="D49" s="447" t="s">
        <v>220</v>
      </c>
      <c r="E49" s="129"/>
      <c r="F49" s="129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35"/>
      <c r="W49" s="135"/>
      <c r="X49" s="126"/>
      <c r="Y49" s="126"/>
      <c r="Z49" s="126"/>
      <c r="AA49" s="126"/>
      <c r="AB49" s="126"/>
      <c r="AC49" s="94"/>
      <c r="AD49" s="94"/>
      <c r="AE49" s="94"/>
      <c r="AF49" s="94"/>
      <c r="AG49" s="94"/>
      <c r="AH49" s="94"/>
      <c r="AI49" s="94"/>
    </row>
    <row r="50" spans="1:35" ht="21.75" thickBot="1">
      <c r="A50" s="266"/>
      <c r="B50" s="181"/>
      <c r="C50" s="279"/>
      <c r="D50" s="129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2"/>
      <c r="W50" s="62"/>
      <c r="X50" s="62"/>
      <c r="Y50" s="62"/>
      <c r="Z50" s="62"/>
      <c r="AA50" s="62"/>
      <c r="AB50" s="62"/>
      <c r="AC50" s="94"/>
      <c r="AD50" s="94"/>
      <c r="AE50" s="94"/>
      <c r="AF50" s="94"/>
      <c r="AG50" s="94"/>
      <c r="AH50" s="94"/>
      <c r="AI50" s="94"/>
    </row>
    <row r="51" spans="1:35" ht="21">
      <c r="A51" s="264" t="s">
        <v>204</v>
      </c>
      <c r="B51" s="217" t="s">
        <v>231</v>
      </c>
      <c r="C51" s="299"/>
      <c r="D51" s="226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2"/>
      <c r="W51" s="62"/>
      <c r="X51" s="62"/>
      <c r="Y51" s="62"/>
      <c r="Z51" s="62"/>
      <c r="AA51" s="62"/>
      <c r="AB51" s="62"/>
      <c r="AC51" s="94"/>
      <c r="AD51" s="94"/>
      <c r="AE51" s="94"/>
      <c r="AF51" s="94"/>
      <c r="AG51" s="94"/>
      <c r="AH51" s="94"/>
      <c r="AI51" s="94"/>
    </row>
    <row r="52" spans="1:35" ht="21">
      <c r="A52" s="220" t="str">
        <f>IF(CC="YES","Array &gt;&gt;&gt; Charge controller",IF(AND(CC="NO",BATT="YES"),"Array &gt;&gt;&gt; Battery",IF(INV="YES","Array &gt;&gt;&gt; inverter","Array &gt;&gt;&gt; consumer")))</f>
        <v>Array &gt;&gt;&gt; Charge controller</v>
      </c>
      <c r="B52" s="397">
        <v>1</v>
      </c>
      <c r="C52" s="293" t="str">
        <f>IF(A52&lt;&gt;"","CONN_L_1","")</f>
        <v>CONN_L_1</v>
      </c>
      <c r="D52" s="446" t="str">
        <f>IF(C52&lt;&gt;"","Site measurement","")</f>
        <v>Site measurement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2"/>
      <c r="W52" s="62"/>
      <c r="X52" s="62"/>
      <c r="Y52" s="62"/>
      <c r="Z52" s="62"/>
      <c r="AA52" s="62"/>
      <c r="AB52" s="62"/>
      <c r="AC52" s="94"/>
      <c r="AD52" s="94"/>
      <c r="AE52" s="94"/>
      <c r="AF52" s="94"/>
      <c r="AG52" s="94"/>
      <c r="AH52" s="94"/>
      <c r="AI52" s="94"/>
    </row>
    <row r="53" spans="1:35" ht="21">
      <c r="A53" s="269" t="str">
        <f>IF(A52&lt;&gt;"","Cable diameter","")</f>
        <v>Cable diameter</v>
      </c>
      <c r="B53" s="433">
        <v>6</v>
      </c>
      <c r="C53" s="302" t="s">
        <v>263</v>
      </c>
      <c r="D53" s="452" t="str">
        <f>IF(C53&lt;&gt;"","Select from the pull down menu.","")</f>
        <v>Select from the pull down menu.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2"/>
      <c r="W53" s="62"/>
      <c r="X53" s="62"/>
      <c r="Y53" s="62"/>
      <c r="Z53" s="62"/>
      <c r="AA53" s="62"/>
      <c r="AB53" s="62"/>
      <c r="AC53" s="94"/>
      <c r="AD53" s="94"/>
      <c r="AE53" s="94"/>
      <c r="AF53" s="94"/>
      <c r="AG53" s="94"/>
      <c r="AH53" s="94"/>
      <c r="AI53" s="94"/>
    </row>
    <row r="54" spans="1:35" ht="21">
      <c r="A54" s="220" t="str">
        <f>IF(AND(BATT="NO",CC="NO",INV="YES"),"",IF(CC="YES","Charge controller &gt;&gt;&gt; Battery",IF(INV="YES","Battery &gt;&gt;&gt; Inverter","")))</f>
        <v>Charge controller &gt;&gt;&gt; Battery</v>
      </c>
      <c r="B54" s="397">
        <v>0.5</v>
      </c>
      <c r="C54" s="293" t="str">
        <f>IF(A54&lt;&gt;"","CONN_L_2","")</f>
        <v>CONN_L_2</v>
      </c>
      <c r="D54" s="228" t="str">
        <f>IF(C54&lt;&gt;"","Site measurement","")</f>
        <v>Site measurement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2"/>
      <c r="W54" s="62"/>
      <c r="X54" s="62"/>
      <c r="Y54" s="62"/>
      <c r="Z54" s="62"/>
      <c r="AA54" s="62"/>
      <c r="AB54" s="62"/>
      <c r="AC54" s="94"/>
      <c r="AD54" s="94"/>
      <c r="AE54" s="94"/>
      <c r="AF54" s="94"/>
      <c r="AG54" s="94"/>
      <c r="AH54" s="94"/>
      <c r="AI54" s="94"/>
    </row>
    <row r="55" spans="1:35" ht="21">
      <c r="A55" s="269" t="str">
        <f>IF(A54&lt;&gt;"","Cable diameter","")</f>
        <v>Cable diameter</v>
      </c>
      <c r="B55" s="433">
        <v>6</v>
      </c>
      <c r="C55" s="302" t="s">
        <v>264</v>
      </c>
      <c r="D55" s="452" t="str">
        <f>IF(C55&lt;&gt;"","Select from the pull down menu.","")</f>
        <v>Select from the pull down menu.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2"/>
      <c r="W55" s="62"/>
      <c r="X55" s="62"/>
      <c r="Y55" s="62"/>
      <c r="Z55" s="62"/>
      <c r="AA55" s="62"/>
      <c r="AB55" s="62"/>
      <c r="AC55" s="94"/>
      <c r="AD55" s="94"/>
      <c r="AE55" s="94"/>
      <c r="AF55" s="94"/>
      <c r="AG55" s="94"/>
      <c r="AH55" s="94"/>
      <c r="AI55" s="94"/>
    </row>
    <row r="56" spans="1:35" ht="21">
      <c r="A56" s="220">
        <f>IF(AND(BATT="YES",CC="YES",INV="YES"),"Battery &gt;&gt;&gt; Inverter","")</f>
      </c>
      <c r="B56" s="397">
        <v>5</v>
      </c>
      <c r="C56" s="293">
        <f>IF(A56&lt;&gt;"","CONN_L_3","")</f>
      </c>
      <c r="D56" s="228">
        <f>IF(C56&lt;&gt;"","Site measurement","")</f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2"/>
      <c r="W56" s="62"/>
      <c r="X56" s="62"/>
      <c r="Y56" s="62"/>
      <c r="Z56" s="62"/>
      <c r="AA56" s="62"/>
      <c r="AB56" s="62"/>
      <c r="AC56" s="94"/>
      <c r="AD56" s="94"/>
      <c r="AE56" s="94"/>
      <c r="AF56" s="94"/>
      <c r="AG56" s="94"/>
      <c r="AH56" s="94"/>
      <c r="AI56" s="94"/>
    </row>
    <row r="57" spans="1:35" ht="21.75" thickBot="1">
      <c r="A57" s="265">
        <f>IF(A56&lt;&gt;"","Cable diameter","")</f>
      </c>
      <c r="B57" s="434">
        <v>4</v>
      </c>
      <c r="C57" s="303" t="s">
        <v>265</v>
      </c>
      <c r="D57" s="447" t="str">
        <f>IF(C57&lt;&gt;"","Select from the pull down menu.","")</f>
        <v>Select from the pull down menu.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2"/>
      <c r="W57" s="62"/>
      <c r="X57" s="62"/>
      <c r="Y57" s="62"/>
      <c r="Z57" s="62"/>
      <c r="AA57" s="62"/>
      <c r="AB57" s="62"/>
      <c r="AC57" s="94"/>
      <c r="AD57" s="94"/>
      <c r="AE57" s="94"/>
      <c r="AF57" s="94"/>
      <c r="AG57" s="94"/>
      <c r="AH57" s="94"/>
      <c r="AI57" s="94"/>
    </row>
    <row r="58" spans="1:35" ht="21">
      <c r="A58" s="264" t="s">
        <v>289</v>
      </c>
      <c r="B58" s="396"/>
      <c r="C58" s="304"/>
      <c r="D58" s="449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2"/>
      <c r="W58" s="62"/>
      <c r="X58" s="62"/>
      <c r="Y58" s="62"/>
      <c r="Z58" s="62"/>
      <c r="AA58" s="62"/>
      <c r="AB58" s="62"/>
      <c r="AC58" s="94"/>
      <c r="AD58" s="94"/>
      <c r="AE58" s="94"/>
      <c r="AF58" s="94"/>
      <c r="AG58" s="94"/>
      <c r="AH58" s="94"/>
      <c r="AI58" s="94"/>
    </row>
    <row r="59" spans="1:35" ht="21">
      <c r="A59" s="260" t="s">
        <v>253</v>
      </c>
      <c r="B59" s="398">
        <v>3</v>
      </c>
      <c r="C59" s="305" t="s">
        <v>249</v>
      </c>
      <c r="D59" s="453"/>
      <c r="E59" s="166"/>
      <c r="F59" s="166"/>
      <c r="G59" s="166"/>
      <c r="H59" s="166"/>
      <c r="I59" s="166"/>
      <c r="J59" s="164"/>
      <c r="K59" s="164"/>
      <c r="L59" s="164"/>
      <c r="M59" s="61"/>
      <c r="N59" s="61"/>
      <c r="O59" s="61"/>
      <c r="P59" s="61"/>
      <c r="Q59" s="61"/>
      <c r="R59" s="61"/>
      <c r="S59" s="61"/>
      <c r="T59" s="61"/>
      <c r="U59" s="61"/>
      <c r="V59" s="62"/>
      <c r="W59" s="62"/>
      <c r="X59" s="62"/>
      <c r="Y59" s="62"/>
      <c r="Z59" s="62"/>
      <c r="AA59" s="62"/>
      <c r="AB59" s="62"/>
      <c r="AC59" s="94"/>
      <c r="AD59" s="94"/>
      <c r="AE59" s="94"/>
      <c r="AF59" s="94"/>
      <c r="AG59" s="94"/>
      <c r="AH59" s="94"/>
      <c r="AI59" s="94"/>
    </row>
    <row r="60" spans="1:35" ht="21">
      <c r="A60" s="260" t="s">
        <v>254</v>
      </c>
      <c r="B60" s="398">
        <v>7</v>
      </c>
      <c r="C60" s="305" t="s">
        <v>250</v>
      </c>
      <c r="D60" s="453"/>
      <c r="E60" s="166"/>
      <c r="F60" s="166"/>
      <c r="G60" s="166"/>
      <c r="H60" s="166"/>
      <c r="I60" s="166"/>
      <c r="J60" s="164"/>
      <c r="K60" s="164"/>
      <c r="L60" s="164"/>
      <c r="M60" s="61"/>
      <c r="N60" s="61"/>
      <c r="O60" s="61"/>
      <c r="P60" s="61"/>
      <c r="Q60" s="61"/>
      <c r="R60" s="61"/>
      <c r="S60" s="61"/>
      <c r="T60" s="61"/>
      <c r="U60" s="61"/>
      <c r="V60" s="62"/>
      <c r="W60" s="62"/>
      <c r="X60" s="62"/>
      <c r="Y60" s="62"/>
      <c r="Z60" s="62"/>
      <c r="AA60" s="62"/>
      <c r="AB60" s="62"/>
      <c r="AC60" s="94"/>
      <c r="AD60" s="94"/>
      <c r="AE60" s="94"/>
      <c r="AF60" s="94"/>
      <c r="AG60" s="94"/>
      <c r="AH60" s="94"/>
      <c r="AI60" s="94"/>
    </row>
    <row r="61" spans="1:35" ht="21">
      <c r="A61" s="260" t="s">
        <v>255</v>
      </c>
      <c r="B61" s="398">
        <v>3</v>
      </c>
      <c r="C61" s="305" t="s">
        <v>251</v>
      </c>
      <c r="D61" s="453"/>
      <c r="E61" s="166"/>
      <c r="F61" s="166"/>
      <c r="G61" s="166"/>
      <c r="H61" s="166"/>
      <c r="I61" s="166"/>
      <c r="J61" s="164"/>
      <c r="K61" s="164"/>
      <c r="L61" s="164"/>
      <c r="M61" s="61"/>
      <c r="N61" s="61"/>
      <c r="O61" s="61"/>
      <c r="P61" s="61"/>
      <c r="Q61" s="61"/>
      <c r="R61" s="61"/>
      <c r="S61" s="61"/>
      <c r="T61" s="61"/>
      <c r="U61" s="61"/>
      <c r="V61" s="62"/>
      <c r="W61" s="62"/>
      <c r="X61" s="62"/>
      <c r="Y61" s="62"/>
      <c r="Z61" s="62"/>
      <c r="AA61" s="62"/>
      <c r="AB61" s="62"/>
      <c r="AC61" s="94"/>
      <c r="AD61" s="94"/>
      <c r="AE61" s="94"/>
      <c r="AF61" s="94"/>
      <c r="AG61" s="94"/>
      <c r="AH61" s="94"/>
      <c r="AI61" s="94"/>
    </row>
    <row r="62" spans="1:35" ht="21">
      <c r="A62" s="260" t="s">
        <v>256</v>
      </c>
      <c r="B62" s="398">
        <v>3</v>
      </c>
      <c r="C62" s="305" t="s">
        <v>252</v>
      </c>
      <c r="D62" s="453"/>
      <c r="E62" s="166"/>
      <c r="F62" s="166"/>
      <c r="G62" s="166"/>
      <c r="H62" s="166"/>
      <c r="I62" s="166"/>
      <c r="J62" s="164"/>
      <c r="K62" s="164"/>
      <c r="L62" s="164"/>
      <c r="M62" s="61"/>
      <c r="N62" s="61"/>
      <c r="O62" s="61"/>
      <c r="P62" s="61"/>
      <c r="Q62" s="61"/>
      <c r="R62" s="61"/>
      <c r="S62" s="61"/>
      <c r="T62" s="61"/>
      <c r="U62" s="61"/>
      <c r="V62" s="62"/>
      <c r="W62" s="62"/>
      <c r="X62" s="62"/>
      <c r="Y62" s="62"/>
      <c r="Z62" s="62"/>
      <c r="AA62" s="62"/>
      <c r="AB62" s="62"/>
      <c r="AC62" s="94"/>
      <c r="AD62" s="94"/>
      <c r="AE62" s="94"/>
      <c r="AF62" s="94"/>
      <c r="AG62" s="94"/>
      <c r="AH62" s="94"/>
      <c r="AI62" s="94"/>
    </row>
    <row r="63" spans="1:35" ht="21.75" thickBot="1">
      <c r="A63" s="261"/>
      <c r="B63" s="463"/>
      <c r="C63" s="306"/>
      <c r="D63" s="454"/>
      <c r="E63" s="166"/>
      <c r="F63" s="166"/>
      <c r="G63" s="166"/>
      <c r="H63" s="166"/>
      <c r="I63" s="166"/>
      <c r="J63" s="164"/>
      <c r="K63" s="164"/>
      <c r="L63" s="164"/>
      <c r="M63" s="61"/>
      <c r="N63" s="61"/>
      <c r="O63" s="61"/>
      <c r="P63" s="61"/>
      <c r="Q63" s="61"/>
      <c r="R63" s="61"/>
      <c r="S63" s="61"/>
      <c r="T63" s="61"/>
      <c r="U63" s="61"/>
      <c r="V63" s="62"/>
      <c r="W63" s="62"/>
      <c r="X63" s="62"/>
      <c r="Y63" s="62"/>
      <c r="Z63" s="62"/>
      <c r="AA63" s="62"/>
      <c r="AB63" s="62"/>
      <c r="AC63" s="94"/>
      <c r="AD63" s="94"/>
      <c r="AE63" s="94"/>
      <c r="AF63" s="94"/>
      <c r="AG63" s="94"/>
      <c r="AH63" s="94"/>
      <c r="AI63" s="94"/>
    </row>
    <row r="64" spans="1:35" ht="21">
      <c r="A64" s="175"/>
      <c r="C64" s="294"/>
      <c r="D64" s="166"/>
      <c r="E64" s="166"/>
      <c r="F64" s="166"/>
      <c r="G64" s="166"/>
      <c r="H64" s="166"/>
      <c r="I64" s="166"/>
      <c r="J64" s="164"/>
      <c r="K64" s="164"/>
      <c r="L64" s="164"/>
      <c r="M64" s="61"/>
      <c r="N64" s="61"/>
      <c r="O64" s="61"/>
      <c r="P64" s="61"/>
      <c r="Q64" s="61"/>
      <c r="R64" s="61"/>
      <c r="S64" s="61"/>
      <c r="T64" s="61"/>
      <c r="U64" s="61"/>
      <c r="V64" s="62"/>
      <c r="W64" s="62"/>
      <c r="X64" s="62"/>
      <c r="Y64" s="62"/>
      <c r="Z64" s="62"/>
      <c r="AA64" s="62"/>
      <c r="AB64" s="62"/>
      <c r="AC64" s="94"/>
      <c r="AD64" s="94"/>
      <c r="AE64" s="94"/>
      <c r="AF64" s="94"/>
      <c r="AG64" s="94"/>
      <c r="AH64" s="94"/>
      <c r="AI64" s="94"/>
    </row>
    <row r="65" spans="1:35" ht="21">
      <c r="A65" s="175"/>
      <c r="C65" s="294"/>
      <c r="D65" s="166"/>
      <c r="E65" s="166"/>
      <c r="F65" s="166"/>
      <c r="G65" s="166"/>
      <c r="H65" s="166"/>
      <c r="I65" s="166"/>
      <c r="J65" s="164"/>
      <c r="K65" s="164"/>
      <c r="L65" s="164"/>
      <c r="M65" s="61"/>
      <c r="N65" s="61"/>
      <c r="O65" s="61"/>
      <c r="P65" s="61"/>
      <c r="Q65" s="61"/>
      <c r="R65" s="61"/>
      <c r="S65" s="61"/>
      <c r="T65" s="61"/>
      <c r="U65" s="61"/>
      <c r="V65" s="62"/>
      <c r="W65" s="62"/>
      <c r="X65" s="62"/>
      <c r="Y65" s="62"/>
      <c r="Z65" s="62"/>
      <c r="AA65" s="62"/>
      <c r="AB65" s="62"/>
      <c r="AC65" s="94"/>
      <c r="AD65" s="94"/>
      <c r="AE65" s="94"/>
      <c r="AF65" s="94"/>
      <c r="AG65" s="94"/>
      <c r="AH65" s="94"/>
      <c r="AI65" s="94"/>
    </row>
    <row r="66" spans="1:35" ht="21">
      <c r="A66" s="175"/>
      <c r="C66" s="294"/>
      <c r="D66" s="166"/>
      <c r="E66" s="166"/>
      <c r="F66" s="166"/>
      <c r="G66" s="166"/>
      <c r="H66" s="166"/>
      <c r="I66" s="166"/>
      <c r="J66" s="164"/>
      <c r="K66" s="164"/>
      <c r="L66" s="164"/>
      <c r="M66" s="61"/>
      <c r="N66" s="61"/>
      <c r="O66" s="61"/>
      <c r="P66" s="61"/>
      <c r="Q66" s="61"/>
      <c r="R66" s="61"/>
      <c r="S66" s="61"/>
      <c r="T66" s="61"/>
      <c r="U66" s="61"/>
      <c r="V66" s="62"/>
      <c r="W66" s="62"/>
      <c r="X66" s="62"/>
      <c r="Y66" s="62"/>
      <c r="Z66" s="62"/>
      <c r="AA66" s="62"/>
      <c r="AB66" s="62"/>
      <c r="AC66" s="94"/>
      <c r="AD66" s="94"/>
      <c r="AE66" s="94"/>
      <c r="AF66" s="94"/>
      <c r="AG66" s="94"/>
      <c r="AH66" s="94"/>
      <c r="AI66" s="94"/>
    </row>
    <row r="67" spans="1:35" ht="21">
      <c r="A67" s="175"/>
      <c r="C67" s="294"/>
      <c r="D67" s="166"/>
      <c r="E67" s="166"/>
      <c r="F67" s="166"/>
      <c r="G67" s="166"/>
      <c r="H67" s="166"/>
      <c r="I67" s="166"/>
      <c r="J67" s="164"/>
      <c r="K67" s="164"/>
      <c r="L67" s="164"/>
      <c r="M67" s="61"/>
      <c r="N67" s="61"/>
      <c r="O67" s="61"/>
      <c r="P67" s="61"/>
      <c r="Q67" s="61"/>
      <c r="R67" s="61"/>
      <c r="S67" s="61"/>
      <c r="T67" s="61"/>
      <c r="U67" s="61"/>
      <c r="V67" s="62"/>
      <c r="W67" s="62"/>
      <c r="X67" s="62"/>
      <c r="Y67" s="62"/>
      <c r="Z67" s="62"/>
      <c r="AA67" s="62"/>
      <c r="AB67" s="62"/>
      <c r="AC67" s="94"/>
      <c r="AD67" s="94"/>
      <c r="AE67" s="94"/>
      <c r="AF67" s="94"/>
      <c r="AG67" s="94"/>
      <c r="AH67" s="94"/>
      <c r="AI67" s="94"/>
    </row>
    <row r="68" spans="1:35" ht="21">
      <c r="A68" s="175"/>
      <c r="C68" s="294"/>
      <c r="D68" s="166"/>
      <c r="E68" s="166"/>
      <c r="F68" s="166"/>
      <c r="G68" s="166"/>
      <c r="H68" s="166"/>
      <c r="I68" s="166"/>
      <c r="J68" s="164"/>
      <c r="K68" s="164"/>
      <c r="L68" s="164"/>
      <c r="M68" s="61"/>
      <c r="N68" s="61"/>
      <c r="O68" s="61"/>
      <c r="P68" s="61"/>
      <c r="Q68" s="61"/>
      <c r="R68" s="61"/>
      <c r="S68" s="61"/>
      <c r="T68" s="61"/>
      <c r="U68" s="61"/>
      <c r="V68" s="62"/>
      <c r="W68" s="62"/>
      <c r="X68" s="62"/>
      <c r="Y68" s="62"/>
      <c r="Z68" s="62"/>
      <c r="AA68" s="62"/>
      <c r="AB68" s="62"/>
      <c r="AC68" s="94"/>
      <c r="AD68" s="94"/>
      <c r="AE68" s="94"/>
      <c r="AF68" s="94"/>
      <c r="AG68" s="94"/>
      <c r="AH68" s="94"/>
      <c r="AI68" s="94"/>
    </row>
    <row r="69" spans="1:35" ht="21">
      <c r="A69" s="175"/>
      <c r="B69" s="175"/>
      <c r="C69" s="294"/>
      <c r="D69" s="166"/>
      <c r="E69" s="166"/>
      <c r="F69" s="166"/>
      <c r="G69" s="166"/>
      <c r="H69" s="166"/>
      <c r="I69" s="166"/>
      <c r="J69" s="164"/>
      <c r="K69" s="164"/>
      <c r="L69" s="164"/>
      <c r="M69" s="61"/>
      <c r="N69" s="61"/>
      <c r="O69" s="61"/>
      <c r="P69" s="61"/>
      <c r="Q69" s="61"/>
      <c r="R69" s="61"/>
      <c r="S69" s="61"/>
      <c r="T69" s="61"/>
      <c r="U69" s="61"/>
      <c r="V69" s="62"/>
      <c r="W69" s="62"/>
      <c r="X69" s="62"/>
      <c r="Y69" s="62"/>
      <c r="Z69" s="62"/>
      <c r="AA69" s="62"/>
      <c r="AB69" s="62"/>
      <c r="AC69" s="94"/>
      <c r="AD69" s="94"/>
      <c r="AE69" s="94"/>
      <c r="AF69" s="94"/>
      <c r="AG69" s="94"/>
      <c r="AH69" s="94"/>
      <c r="AI69" s="94"/>
    </row>
    <row r="70" spans="1:35" ht="21">
      <c r="A70" s="175"/>
      <c r="B70" s="175"/>
      <c r="C70" s="294"/>
      <c r="D70" s="166"/>
      <c r="E70" s="166"/>
      <c r="F70" s="166"/>
      <c r="G70" s="166"/>
      <c r="H70" s="166"/>
      <c r="I70" s="166"/>
      <c r="J70" s="164"/>
      <c r="K70" s="164"/>
      <c r="L70" s="164"/>
      <c r="M70" s="61"/>
      <c r="N70" s="61"/>
      <c r="O70" s="61"/>
      <c r="P70" s="61"/>
      <c r="Q70" s="61"/>
      <c r="R70" s="61"/>
      <c r="S70" s="61"/>
      <c r="T70" s="61"/>
      <c r="U70" s="61"/>
      <c r="V70" s="62"/>
      <c r="W70" s="62"/>
      <c r="X70" s="62"/>
      <c r="Y70" s="62"/>
      <c r="Z70" s="62"/>
      <c r="AA70" s="62"/>
      <c r="AB70" s="62"/>
      <c r="AC70" s="94"/>
      <c r="AD70" s="94"/>
      <c r="AE70" s="94"/>
      <c r="AF70" s="94"/>
      <c r="AG70" s="94"/>
      <c r="AH70" s="94"/>
      <c r="AI70" s="94"/>
    </row>
    <row r="71" spans="1:35" ht="21">
      <c r="A71" s="175"/>
      <c r="B71" s="175"/>
      <c r="C71" s="294"/>
      <c r="D71" s="166"/>
      <c r="E71" s="166"/>
      <c r="F71" s="166"/>
      <c r="G71" s="166"/>
      <c r="H71" s="166"/>
      <c r="I71" s="166"/>
      <c r="J71" s="164"/>
      <c r="K71" s="164"/>
      <c r="L71" s="164"/>
      <c r="M71" s="61"/>
      <c r="N71" s="61"/>
      <c r="O71" s="61"/>
      <c r="P71" s="61"/>
      <c r="Q71" s="61"/>
      <c r="R71" s="61"/>
      <c r="S71" s="61"/>
      <c r="T71" s="61"/>
      <c r="U71" s="61"/>
      <c r="V71" s="62"/>
      <c r="W71" s="62"/>
      <c r="X71" s="62"/>
      <c r="Y71" s="62"/>
      <c r="Z71" s="62"/>
      <c r="AA71" s="62"/>
      <c r="AB71" s="62"/>
      <c r="AC71" s="94"/>
      <c r="AD71" s="94"/>
      <c r="AE71" s="94"/>
      <c r="AF71" s="94"/>
      <c r="AG71" s="94"/>
      <c r="AH71" s="94"/>
      <c r="AI71" s="94"/>
    </row>
    <row r="72" spans="1:35" ht="21">
      <c r="A72" s="175"/>
      <c r="B72" s="175"/>
      <c r="C72" s="294"/>
      <c r="D72" s="166"/>
      <c r="E72" s="166"/>
      <c r="F72" s="166"/>
      <c r="G72" s="166"/>
      <c r="H72" s="166"/>
      <c r="I72" s="166"/>
      <c r="J72" s="164"/>
      <c r="K72" s="164"/>
      <c r="L72" s="164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94"/>
      <c r="AD72" s="94"/>
      <c r="AE72" s="94"/>
      <c r="AF72" s="94"/>
      <c r="AG72" s="94"/>
      <c r="AH72" s="94"/>
      <c r="AI72" s="94"/>
    </row>
    <row r="73" spans="1:35" ht="21">
      <c r="A73" s="175"/>
      <c r="B73" s="175"/>
      <c r="C73" s="294"/>
      <c r="D73" s="166"/>
      <c r="E73" s="166"/>
      <c r="F73" s="166"/>
      <c r="G73" s="166"/>
      <c r="H73" s="166"/>
      <c r="I73" s="166"/>
      <c r="J73" s="164"/>
      <c r="K73" s="164"/>
      <c r="L73" s="164"/>
      <c r="M73" s="61"/>
      <c r="N73" s="61"/>
      <c r="O73" s="61"/>
      <c r="P73" s="61"/>
      <c r="Q73" s="61"/>
      <c r="R73" s="61"/>
      <c r="S73" s="61"/>
      <c r="T73" s="61"/>
      <c r="U73" s="61"/>
      <c r="V73" s="62"/>
      <c r="W73" s="62"/>
      <c r="X73" s="62"/>
      <c r="Y73" s="62"/>
      <c r="Z73" s="62"/>
      <c r="AA73" s="62"/>
      <c r="AB73" s="62"/>
      <c r="AC73" s="94"/>
      <c r="AD73" s="94"/>
      <c r="AE73" s="94"/>
      <c r="AF73" s="94"/>
      <c r="AG73" s="94"/>
      <c r="AH73" s="94"/>
      <c r="AI73" s="94"/>
    </row>
    <row r="74" spans="1:35" ht="21">
      <c r="A74" s="175"/>
      <c r="B74" s="175"/>
      <c r="C74" s="294"/>
      <c r="D74" s="166"/>
      <c r="E74" s="166"/>
      <c r="F74" s="166"/>
      <c r="G74" s="166"/>
      <c r="H74" s="166"/>
      <c r="I74" s="166"/>
      <c r="J74" s="164"/>
      <c r="K74" s="164"/>
      <c r="L74" s="164"/>
      <c r="M74" s="61"/>
      <c r="N74" s="61"/>
      <c r="O74" s="61"/>
      <c r="P74" s="61"/>
      <c r="Q74" s="61"/>
      <c r="R74" s="61"/>
      <c r="S74" s="61"/>
      <c r="T74" s="61"/>
      <c r="U74" s="61"/>
      <c r="V74" s="62"/>
      <c r="W74" s="62"/>
      <c r="X74" s="62"/>
      <c r="Y74" s="62"/>
      <c r="Z74" s="62"/>
      <c r="AA74" s="62"/>
      <c r="AB74" s="62"/>
      <c r="AC74" s="94"/>
      <c r="AD74" s="94"/>
      <c r="AE74" s="94"/>
      <c r="AF74" s="94"/>
      <c r="AG74" s="94"/>
      <c r="AH74" s="94"/>
      <c r="AI74" s="94"/>
    </row>
    <row r="75" spans="1:35" ht="21">
      <c r="A75" s="175"/>
      <c r="B75" s="175"/>
      <c r="C75" s="294"/>
      <c r="D75" s="166"/>
      <c r="E75" s="166"/>
      <c r="F75" s="166"/>
      <c r="G75" s="166"/>
      <c r="H75" s="166"/>
      <c r="I75" s="166"/>
      <c r="J75" s="164"/>
      <c r="K75" s="164"/>
      <c r="L75" s="164"/>
      <c r="M75" s="61"/>
      <c r="N75" s="61"/>
      <c r="O75" s="61"/>
      <c r="P75" s="61"/>
      <c r="Q75" s="61"/>
      <c r="R75" s="61"/>
      <c r="S75" s="61"/>
      <c r="T75" s="61"/>
      <c r="U75" s="61"/>
      <c r="V75" s="62"/>
      <c r="W75" s="62"/>
      <c r="X75" s="62"/>
      <c r="Y75" s="62"/>
      <c r="Z75" s="62"/>
      <c r="AA75" s="62"/>
      <c r="AB75" s="62"/>
      <c r="AC75" s="94"/>
      <c r="AD75" s="94"/>
      <c r="AE75" s="94"/>
      <c r="AF75" s="94"/>
      <c r="AG75" s="94"/>
      <c r="AH75" s="94"/>
      <c r="AI75" s="94"/>
    </row>
    <row r="76" spans="1:35" ht="21">
      <c r="A76" s="175"/>
      <c r="B76" s="175"/>
      <c r="C76" s="294"/>
      <c r="D76" s="166"/>
      <c r="E76" s="166"/>
      <c r="F76" s="166"/>
      <c r="G76" s="166"/>
      <c r="H76" s="166"/>
      <c r="I76" s="166"/>
      <c r="J76" s="164"/>
      <c r="K76" s="164"/>
      <c r="L76" s="164"/>
      <c r="M76" s="61"/>
      <c r="N76" s="61"/>
      <c r="O76" s="61"/>
      <c r="P76" s="61"/>
      <c r="Q76" s="61"/>
      <c r="R76" s="61"/>
      <c r="S76" s="61"/>
      <c r="T76" s="61"/>
      <c r="U76" s="61"/>
      <c r="V76" s="62"/>
      <c r="W76" s="62"/>
      <c r="X76" s="62"/>
      <c r="Y76" s="62"/>
      <c r="Z76" s="62"/>
      <c r="AA76" s="62"/>
      <c r="AB76" s="62"/>
      <c r="AC76" s="94"/>
      <c r="AD76" s="94"/>
      <c r="AE76" s="94"/>
      <c r="AF76" s="94"/>
      <c r="AG76" s="94"/>
      <c r="AH76" s="94"/>
      <c r="AI76" s="94"/>
    </row>
    <row r="77" spans="1:35" ht="21">
      <c r="A77" s="175"/>
      <c r="B77" s="175"/>
      <c r="C77" s="294"/>
      <c r="D77" s="166"/>
      <c r="E77" s="166"/>
      <c r="F77" s="166"/>
      <c r="G77" s="166"/>
      <c r="H77" s="166"/>
      <c r="I77" s="166"/>
      <c r="J77" s="164"/>
      <c r="K77" s="164"/>
      <c r="L77" s="164"/>
      <c r="M77" s="61"/>
      <c r="N77" s="61"/>
      <c r="O77" s="61"/>
      <c r="P77" s="61"/>
      <c r="Q77" s="61"/>
      <c r="R77" s="61"/>
      <c r="S77" s="61"/>
      <c r="T77" s="61"/>
      <c r="U77" s="61"/>
      <c r="V77" s="62"/>
      <c r="W77" s="62"/>
      <c r="X77" s="62"/>
      <c r="Y77" s="62"/>
      <c r="Z77" s="62"/>
      <c r="AA77" s="62"/>
      <c r="AB77" s="62"/>
      <c r="AC77" s="94"/>
      <c r="AD77" s="94"/>
      <c r="AE77" s="94"/>
      <c r="AF77" s="94"/>
      <c r="AG77" s="94"/>
      <c r="AH77" s="94"/>
      <c r="AI77" s="94"/>
    </row>
    <row r="78" spans="1:35" ht="21">
      <c r="A78" s="175"/>
      <c r="C78" s="294"/>
      <c r="D78" s="166"/>
      <c r="E78" s="166"/>
      <c r="F78" s="166"/>
      <c r="G78" s="166"/>
      <c r="H78" s="166"/>
      <c r="I78" s="166"/>
      <c r="J78" s="164"/>
      <c r="K78" s="164"/>
      <c r="L78" s="164"/>
      <c r="M78" s="61"/>
      <c r="N78" s="61"/>
      <c r="O78" s="61"/>
      <c r="P78" s="61"/>
      <c r="Q78" s="61"/>
      <c r="R78" s="61"/>
      <c r="S78" s="61"/>
      <c r="T78" s="61"/>
      <c r="U78" s="61"/>
      <c r="V78" s="62"/>
      <c r="W78" s="62"/>
      <c r="X78" s="62"/>
      <c r="Y78" s="62"/>
      <c r="Z78" s="62"/>
      <c r="AA78" s="62"/>
      <c r="AB78" s="62"/>
      <c r="AC78" s="94"/>
      <c r="AD78" s="94"/>
      <c r="AE78" s="94"/>
      <c r="AF78" s="94"/>
      <c r="AG78" s="94"/>
      <c r="AH78" s="94"/>
      <c r="AI78" s="94"/>
    </row>
    <row r="79" spans="1:35" ht="21">
      <c r="A79" s="175"/>
      <c r="C79" s="294"/>
      <c r="D79" s="166"/>
      <c r="E79" s="166"/>
      <c r="F79" s="166"/>
      <c r="G79" s="166"/>
      <c r="H79" s="166"/>
      <c r="I79" s="166"/>
      <c r="J79" s="164"/>
      <c r="K79" s="164"/>
      <c r="L79" s="164"/>
      <c r="M79" s="61"/>
      <c r="N79" s="61"/>
      <c r="O79" s="61"/>
      <c r="P79" s="61"/>
      <c r="Q79" s="61"/>
      <c r="R79" s="61"/>
      <c r="S79" s="61"/>
      <c r="T79" s="61"/>
      <c r="U79" s="61"/>
      <c r="V79" s="62"/>
      <c r="W79" s="62"/>
      <c r="X79" s="62"/>
      <c r="Y79" s="62"/>
      <c r="Z79" s="62"/>
      <c r="AA79" s="62"/>
      <c r="AB79" s="62"/>
      <c r="AC79" s="94"/>
      <c r="AD79" s="94"/>
      <c r="AE79" s="94"/>
      <c r="AF79" s="94"/>
      <c r="AG79" s="94"/>
      <c r="AH79" s="94"/>
      <c r="AI79" s="94"/>
    </row>
    <row r="80" spans="1:35" ht="21">
      <c r="A80" s="175"/>
      <c r="C80" s="294"/>
      <c r="D80" s="166"/>
      <c r="E80" s="166"/>
      <c r="F80" s="166"/>
      <c r="G80" s="166"/>
      <c r="H80" s="166"/>
      <c r="I80" s="166"/>
      <c r="J80" s="164"/>
      <c r="K80" s="164"/>
      <c r="L80" s="164"/>
      <c r="M80" s="61"/>
      <c r="N80" s="61"/>
      <c r="O80" s="61"/>
      <c r="P80" s="61"/>
      <c r="Q80" s="61"/>
      <c r="R80" s="61"/>
      <c r="S80" s="61"/>
      <c r="T80" s="61"/>
      <c r="U80" s="61"/>
      <c r="V80" s="62"/>
      <c r="W80" s="62"/>
      <c r="X80" s="62"/>
      <c r="Y80" s="62"/>
      <c r="Z80" s="62"/>
      <c r="AA80" s="62"/>
      <c r="AB80" s="62"/>
      <c r="AC80" s="94"/>
      <c r="AD80" s="94"/>
      <c r="AE80" s="94"/>
      <c r="AF80" s="94"/>
      <c r="AG80" s="94"/>
      <c r="AH80" s="94"/>
      <c r="AI80" s="94"/>
    </row>
    <row r="81" spans="1:35" ht="21">
      <c r="A81" s="175"/>
      <c r="C81" s="294"/>
      <c r="D81" s="166"/>
      <c r="E81" s="166"/>
      <c r="F81" s="166"/>
      <c r="G81" s="166"/>
      <c r="H81" s="166"/>
      <c r="I81" s="166"/>
      <c r="J81" s="164"/>
      <c r="K81" s="164"/>
      <c r="L81" s="164"/>
      <c r="M81" s="61"/>
      <c r="N81" s="61"/>
      <c r="O81" s="61"/>
      <c r="P81" s="61"/>
      <c r="Q81" s="61"/>
      <c r="R81" s="61"/>
      <c r="S81" s="61"/>
      <c r="T81" s="61"/>
      <c r="U81" s="61"/>
      <c r="V81" s="62"/>
      <c r="W81" s="62"/>
      <c r="X81" s="62"/>
      <c r="Y81" s="62"/>
      <c r="Z81" s="62"/>
      <c r="AA81" s="62"/>
      <c r="AB81" s="62"/>
      <c r="AC81" s="94"/>
      <c r="AD81" s="94"/>
      <c r="AE81" s="94"/>
      <c r="AF81" s="94"/>
      <c r="AG81" s="94"/>
      <c r="AH81" s="94"/>
      <c r="AI81" s="94"/>
    </row>
    <row r="82" spans="1:35" ht="21">
      <c r="A82" s="175"/>
      <c r="C82" s="294"/>
      <c r="D82" s="166"/>
      <c r="E82" s="166"/>
      <c r="F82" s="166"/>
      <c r="G82" s="166"/>
      <c r="H82" s="166"/>
      <c r="I82" s="166"/>
      <c r="J82" s="164"/>
      <c r="K82" s="164"/>
      <c r="L82" s="164"/>
      <c r="M82" s="61"/>
      <c r="N82" s="61"/>
      <c r="O82" s="61"/>
      <c r="P82" s="61"/>
      <c r="Q82" s="61"/>
      <c r="R82" s="61"/>
      <c r="S82" s="61"/>
      <c r="T82" s="61"/>
      <c r="U82" s="61"/>
      <c r="V82" s="62"/>
      <c r="W82" s="62"/>
      <c r="X82" s="62"/>
      <c r="Y82" s="62"/>
      <c r="Z82" s="62"/>
      <c r="AA82" s="62"/>
      <c r="AB82" s="62"/>
      <c r="AC82" s="94"/>
      <c r="AD82" s="94"/>
      <c r="AE82" s="94"/>
      <c r="AF82" s="94"/>
      <c r="AG82" s="94"/>
      <c r="AH82" s="94"/>
      <c r="AI82" s="94"/>
    </row>
    <row r="83" spans="1:35" ht="21">
      <c r="A83" s="175"/>
      <c r="C83" s="294"/>
      <c r="D83" s="166"/>
      <c r="E83" s="166"/>
      <c r="F83" s="166"/>
      <c r="G83" s="166"/>
      <c r="H83" s="166"/>
      <c r="I83" s="166"/>
      <c r="J83" s="164"/>
      <c r="K83" s="164"/>
      <c r="L83" s="164"/>
      <c r="M83" s="61"/>
      <c r="N83" s="61"/>
      <c r="O83" s="61"/>
      <c r="P83" s="61"/>
      <c r="Q83" s="61"/>
      <c r="R83" s="61"/>
      <c r="S83" s="61"/>
      <c r="T83" s="61"/>
      <c r="U83" s="61"/>
      <c r="V83" s="62"/>
      <c r="W83" s="62"/>
      <c r="X83" s="62"/>
      <c r="Y83" s="62"/>
      <c r="Z83" s="62"/>
      <c r="AA83" s="62"/>
      <c r="AB83" s="62"/>
      <c r="AC83" s="94"/>
      <c r="AD83" s="94"/>
      <c r="AE83" s="94"/>
      <c r="AF83" s="94"/>
      <c r="AG83" s="94"/>
      <c r="AH83" s="94"/>
      <c r="AI83" s="94"/>
    </row>
    <row r="84" spans="1:35" ht="21">
      <c r="A84" s="175"/>
      <c r="C84" s="294"/>
      <c r="D84" s="166"/>
      <c r="E84" s="166"/>
      <c r="F84" s="166"/>
      <c r="G84" s="166"/>
      <c r="H84" s="166"/>
      <c r="I84" s="166"/>
      <c r="J84" s="164"/>
      <c r="K84" s="164"/>
      <c r="L84" s="164"/>
      <c r="M84" s="61"/>
      <c r="N84" s="61"/>
      <c r="O84" s="61"/>
      <c r="P84" s="61"/>
      <c r="Q84" s="61"/>
      <c r="R84" s="61"/>
      <c r="S84" s="61"/>
      <c r="T84" s="61"/>
      <c r="U84" s="61"/>
      <c r="V84" s="62"/>
      <c r="W84" s="62"/>
      <c r="X84" s="62"/>
      <c r="Y84" s="62"/>
      <c r="Z84" s="62"/>
      <c r="AA84" s="62"/>
      <c r="AB84" s="62"/>
      <c r="AC84" s="94"/>
      <c r="AD84" s="94"/>
      <c r="AE84" s="94"/>
      <c r="AF84" s="94"/>
      <c r="AG84" s="94"/>
      <c r="AH84" s="94"/>
      <c r="AI84" s="94"/>
    </row>
    <row r="85" spans="1:35" ht="21">
      <c r="A85" s="175"/>
      <c r="C85" s="294"/>
      <c r="D85" s="166"/>
      <c r="E85" s="166"/>
      <c r="F85" s="166"/>
      <c r="G85" s="166"/>
      <c r="H85" s="166"/>
      <c r="I85" s="166"/>
      <c r="J85" s="164"/>
      <c r="K85" s="164"/>
      <c r="L85" s="164"/>
      <c r="M85" s="61"/>
      <c r="N85" s="61"/>
      <c r="O85" s="61"/>
      <c r="P85" s="61"/>
      <c r="Q85" s="61"/>
      <c r="R85" s="61"/>
      <c r="S85" s="61"/>
      <c r="T85" s="61"/>
      <c r="U85" s="61"/>
      <c r="V85" s="62"/>
      <c r="W85" s="62"/>
      <c r="X85" s="62"/>
      <c r="Y85" s="62"/>
      <c r="Z85" s="62"/>
      <c r="AA85" s="62"/>
      <c r="AB85" s="62"/>
      <c r="AC85" s="94"/>
      <c r="AD85" s="94"/>
      <c r="AE85" s="94"/>
      <c r="AF85" s="94"/>
      <c r="AG85" s="94"/>
      <c r="AH85" s="94"/>
      <c r="AI85" s="94"/>
    </row>
    <row r="86" spans="1:35" ht="21">
      <c r="A86" s="175"/>
      <c r="C86" s="294"/>
      <c r="D86" s="166"/>
      <c r="E86" s="166"/>
      <c r="F86" s="166"/>
      <c r="G86" s="166"/>
      <c r="H86" s="166"/>
      <c r="I86" s="166"/>
      <c r="J86" s="164"/>
      <c r="K86" s="164"/>
      <c r="L86" s="164"/>
      <c r="M86" s="61"/>
      <c r="N86" s="61"/>
      <c r="O86" s="61"/>
      <c r="P86" s="61"/>
      <c r="Q86" s="61"/>
      <c r="R86" s="61"/>
      <c r="S86" s="61"/>
      <c r="T86" s="61"/>
      <c r="U86" s="61"/>
      <c r="V86" s="62"/>
      <c r="W86" s="62"/>
      <c r="X86" s="62"/>
      <c r="Y86" s="62"/>
      <c r="Z86" s="62"/>
      <c r="AA86" s="62"/>
      <c r="AB86" s="62"/>
      <c r="AC86" s="94"/>
      <c r="AD86" s="94"/>
      <c r="AE86" s="94"/>
      <c r="AF86" s="94"/>
      <c r="AG86" s="94"/>
      <c r="AH86" s="94"/>
      <c r="AI86" s="94"/>
    </row>
    <row r="87" spans="1:35" ht="21">
      <c r="A87" s="175"/>
      <c r="C87" s="294"/>
      <c r="D87" s="166"/>
      <c r="E87" s="166"/>
      <c r="F87" s="166"/>
      <c r="G87" s="166"/>
      <c r="H87" s="166"/>
      <c r="I87" s="166"/>
      <c r="J87" s="164"/>
      <c r="K87" s="164"/>
      <c r="L87" s="164"/>
      <c r="M87" s="61"/>
      <c r="N87" s="61"/>
      <c r="O87" s="61"/>
      <c r="P87" s="61"/>
      <c r="Q87" s="61"/>
      <c r="R87" s="61"/>
      <c r="S87" s="61"/>
      <c r="T87" s="61"/>
      <c r="U87" s="61"/>
      <c r="V87" s="62"/>
      <c r="W87" s="62"/>
      <c r="X87" s="62"/>
      <c r="Y87" s="62"/>
      <c r="Z87" s="62"/>
      <c r="AA87" s="62"/>
      <c r="AB87" s="62"/>
      <c r="AC87" s="94"/>
      <c r="AD87" s="94"/>
      <c r="AE87" s="94"/>
      <c r="AF87" s="94"/>
      <c r="AG87" s="94"/>
      <c r="AH87" s="94"/>
      <c r="AI87" s="94"/>
    </row>
    <row r="88" spans="1:35" ht="21">
      <c r="A88" s="175"/>
      <c r="B88" s="175"/>
      <c r="C88" s="294"/>
      <c r="D88" s="166"/>
      <c r="E88" s="166"/>
      <c r="F88" s="166"/>
      <c r="G88" s="166"/>
      <c r="H88" s="166"/>
      <c r="I88" s="166"/>
      <c r="J88" s="164"/>
      <c r="K88" s="164"/>
      <c r="L88" s="164"/>
      <c r="M88" s="61"/>
      <c r="N88" s="61"/>
      <c r="O88" s="61"/>
      <c r="P88" s="61"/>
      <c r="Q88" s="61"/>
      <c r="R88" s="61"/>
      <c r="S88" s="61"/>
      <c r="T88" s="61"/>
      <c r="U88" s="61"/>
      <c r="V88" s="62"/>
      <c r="W88" s="62"/>
      <c r="X88" s="62"/>
      <c r="Y88" s="62"/>
      <c r="Z88" s="62"/>
      <c r="AA88" s="62"/>
      <c r="AB88" s="62"/>
      <c r="AC88" s="94"/>
      <c r="AD88" s="94"/>
      <c r="AE88" s="94"/>
      <c r="AF88" s="94"/>
      <c r="AG88" s="94"/>
      <c r="AH88" s="94"/>
      <c r="AI88" s="94"/>
    </row>
    <row r="89" spans="1:35" ht="21">
      <c r="A89" s="175"/>
      <c r="B89" s="175"/>
      <c r="C89" s="294"/>
      <c r="D89" s="166"/>
      <c r="E89" s="166"/>
      <c r="F89" s="166"/>
      <c r="G89" s="166"/>
      <c r="H89" s="166"/>
      <c r="I89" s="166"/>
      <c r="J89" s="164"/>
      <c r="K89" s="164"/>
      <c r="L89" s="164"/>
      <c r="M89" s="61"/>
      <c r="N89" s="61"/>
      <c r="O89" s="61"/>
      <c r="P89" s="61"/>
      <c r="Q89" s="61"/>
      <c r="R89" s="61"/>
      <c r="S89" s="61"/>
      <c r="T89" s="61"/>
      <c r="U89" s="61"/>
      <c r="V89" s="62"/>
      <c r="W89" s="62"/>
      <c r="X89" s="62"/>
      <c r="Y89" s="62"/>
      <c r="Z89" s="62"/>
      <c r="AA89" s="62"/>
      <c r="AB89" s="62"/>
      <c r="AC89" s="94"/>
      <c r="AD89" s="94"/>
      <c r="AE89" s="94"/>
      <c r="AF89" s="94"/>
      <c r="AG89" s="94"/>
      <c r="AH89" s="94"/>
      <c r="AI89" s="94"/>
    </row>
    <row r="90" spans="1:35" ht="21">
      <c r="A90" s="175"/>
      <c r="B90" s="175"/>
      <c r="C90" s="294"/>
      <c r="D90" s="166"/>
      <c r="E90" s="166"/>
      <c r="F90" s="166"/>
      <c r="G90" s="166"/>
      <c r="H90" s="166"/>
      <c r="I90" s="166"/>
      <c r="J90" s="164"/>
      <c r="K90" s="164"/>
      <c r="L90" s="164"/>
      <c r="M90" s="61"/>
      <c r="N90" s="61"/>
      <c r="O90" s="61"/>
      <c r="P90" s="61"/>
      <c r="Q90" s="61"/>
      <c r="R90" s="61"/>
      <c r="S90" s="61"/>
      <c r="T90" s="61"/>
      <c r="U90" s="61"/>
      <c r="V90" s="62"/>
      <c r="W90" s="62"/>
      <c r="X90" s="62"/>
      <c r="Y90" s="62"/>
      <c r="Z90" s="62"/>
      <c r="AA90" s="62"/>
      <c r="AB90" s="62"/>
      <c r="AC90" s="94"/>
      <c r="AD90" s="94"/>
      <c r="AE90" s="94"/>
      <c r="AF90" s="94"/>
      <c r="AG90" s="94"/>
      <c r="AH90" s="94"/>
      <c r="AI90" s="94"/>
    </row>
    <row r="91" spans="1:35" ht="21">
      <c r="A91" s="175"/>
      <c r="B91" s="175"/>
      <c r="C91" s="294"/>
      <c r="D91" s="166"/>
      <c r="E91" s="166"/>
      <c r="F91" s="166"/>
      <c r="G91" s="166"/>
      <c r="H91" s="166"/>
      <c r="I91" s="166"/>
      <c r="J91" s="164"/>
      <c r="K91" s="164"/>
      <c r="L91" s="164"/>
      <c r="M91" s="61"/>
      <c r="N91" s="61"/>
      <c r="O91" s="61"/>
      <c r="P91" s="61"/>
      <c r="Q91" s="61"/>
      <c r="R91" s="61"/>
      <c r="S91" s="61"/>
      <c r="T91" s="61"/>
      <c r="U91" s="61"/>
      <c r="V91" s="62"/>
      <c r="W91" s="62"/>
      <c r="X91" s="62"/>
      <c r="Y91" s="62"/>
      <c r="Z91" s="62"/>
      <c r="AA91" s="62"/>
      <c r="AB91" s="62"/>
      <c r="AC91" s="94"/>
      <c r="AD91" s="94"/>
      <c r="AE91" s="94"/>
      <c r="AF91" s="94"/>
      <c r="AG91" s="94"/>
      <c r="AH91" s="94"/>
      <c r="AI91" s="94"/>
    </row>
    <row r="92" spans="1:35" ht="21">
      <c r="A92" s="175"/>
      <c r="B92" s="175"/>
      <c r="C92" s="294"/>
      <c r="D92" s="166"/>
      <c r="E92" s="166"/>
      <c r="F92" s="166"/>
      <c r="G92" s="166"/>
      <c r="H92" s="166"/>
      <c r="I92" s="166"/>
      <c r="J92" s="164"/>
      <c r="K92" s="164"/>
      <c r="L92" s="164"/>
      <c r="M92" s="61"/>
      <c r="N92" s="61"/>
      <c r="O92" s="61"/>
      <c r="P92" s="61"/>
      <c r="Q92" s="61"/>
      <c r="R92" s="61"/>
      <c r="S92" s="61"/>
      <c r="T92" s="61"/>
      <c r="U92" s="61"/>
      <c r="V92" s="62"/>
      <c r="W92" s="62"/>
      <c r="X92" s="62"/>
      <c r="Y92" s="62"/>
      <c r="Z92" s="62"/>
      <c r="AA92" s="62"/>
      <c r="AB92" s="62"/>
      <c r="AC92" s="94"/>
      <c r="AD92" s="94"/>
      <c r="AE92" s="94"/>
      <c r="AF92" s="94"/>
      <c r="AG92" s="94"/>
      <c r="AH92" s="94"/>
      <c r="AI92" s="94"/>
    </row>
    <row r="93" spans="1:35" ht="21">
      <c r="A93" s="175"/>
      <c r="B93" s="175"/>
      <c r="C93" s="294"/>
      <c r="D93" s="166"/>
      <c r="E93" s="166"/>
      <c r="F93" s="166"/>
      <c r="G93" s="166"/>
      <c r="H93" s="166"/>
      <c r="I93" s="166"/>
      <c r="J93" s="164"/>
      <c r="K93" s="164"/>
      <c r="L93" s="164"/>
      <c r="M93" s="61"/>
      <c r="N93" s="61"/>
      <c r="O93" s="61"/>
      <c r="P93" s="61"/>
      <c r="Q93" s="61"/>
      <c r="R93" s="61"/>
      <c r="S93" s="61"/>
      <c r="T93" s="61"/>
      <c r="U93" s="61"/>
      <c r="V93" s="62"/>
      <c r="W93" s="62"/>
      <c r="X93" s="62"/>
      <c r="Y93" s="62"/>
      <c r="Z93" s="62"/>
      <c r="AA93" s="62"/>
      <c r="AB93" s="62"/>
      <c r="AC93" s="94"/>
      <c r="AD93" s="94"/>
      <c r="AE93" s="94"/>
      <c r="AF93" s="94"/>
      <c r="AG93" s="94"/>
      <c r="AH93" s="94"/>
      <c r="AI93" s="94"/>
    </row>
    <row r="94" spans="1:35" ht="21">
      <c r="A94" s="175"/>
      <c r="B94" s="175"/>
      <c r="C94" s="294"/>
      <c r="D94" s="166"/>
      <c r="E94" s="166"/>
      <c r="F94" s="166"/>
      <c r="G94" s="166"/>
      <c r="H94" s="166"/>
      <c r="I94" s="166"/>
      <c r="J94" s="164"/>
      <c r="K94" s="164"/>
      <c r="L94" s="164"/>
      <c r="M94" s="61"/>
      <c r="N94" s="61"/>
      <c r="O94" s="61"/>
      <c r="P94" s="61"/>
      <c r="Q94" s="61"/>
      <c r="R94" s="61"/>
      <c r="S94" s="61"/>
      <c r="T94" s="61"/>
      <c r="U94" s="61"/>
      <c r="V94" s="62"/>
      <c r="W94" s="62"/>
      <c r="X94" s="62"/>
      <c r="Y94" s="62"/>
      <c r="Z94" s="62"/>
      <c r="AA94" s="62"/>
      <c r="AB94" s="62"/>
      <c r="AC94" s="94"/>
      <c r="AD94" s="94"/>
      <c r="AE94" s="94"/>
      <c r="AF94" s="94"/>
      <c r="AG94" s="94"/>
      <c r="AH94" s="94"/>
      <c r="AI94" s="94"/>
    </row>
    <row r="95" spans="1:35" ht="21">
      <c r="A95" s="175"/>
      <c r="B95" s="175"/>
      <c r="C95" s="294"/>
      <c r="D95" s="166"/>
      <c r="E95" s="166"/>
      <c r="F95" s="166"/>
      <c r="G95" s="166"/>
      <c r="H95" s="166"/>
      <c r="I95" s="166"/>
      <c r="J95" s="164"/>
      <c r="K95" s="164"/>
      <c r="L95" s="164"/>
      <c r="M95" s="61"/>
      <c r="N95" s="61"/>
      <c r="O95" s="61"/>
      <c r="P95" s="61"/>
      <c r="Q95" s="61"/>
      <c r="R95" s="61"/>
      <c r="S95" s="61"/>
      <c r="T95" s="61"/>
      <c r="U95" s="61"/>
      <c r="V95" s="62"/>
      <c r="W95" s="62"/>
      <c r="X95" s="62"/>
      <c r="Y95" s="62"/>
      <c r="Z95" s="62"/>
      <c r="AA95" s="62"/>
      <c r="AB95" s="62"/>
      <c r="AC95" s="94"/>
      <c r="AD95" s="94"/>
      <c r="AE95" s="94"/>
      <c r="AF95" s="94"/>
      <c r="AG95" s="94"/>
      <c r="AH95" s="94"/>
      <c r="AI95" s="94"/>
    </row>
    <row r="96" spans="1:35" ht="21">
      <c r="A96" s="175"/>
      <c r="B96" s="175"/>
      <c r="C96" s="294"/>
      <c r="D96" s="166"/>
      <c r="E96" s="166"/>
      <c r="F96" s="166"/>
      <c r="G96" s="166"/>
      <c r="H96" s="166"/>
      <c r="I96" s="166"/>
      <c r="J96" s="164"/>
      <c r="K96" s="164"/>
      <c r="L96" s="164"/>
      <c r="M96" s="61"/>
      <c r="N96" s="61"/>
      <c r="O96" s="61"/>
      <c r="P96" s="61"/>
      <c r="Q96" s="61"/>
      <c r="R96" s="61"/>
      <c r="S96" s="61"/>
      <c r="T96" s="61"/>
      <c r="U96" s="61"/>
      <c r="V96" s="62"/>
      <c r="W96" s="62"/>
      <c r="X96" s="62"/>
      <c r="Y96" s="62"/>
      <c r="Z96" s="62"/>
      <c r="AA96" s="62"/>
      <c r="AB96" s="62"/>
      <c r="AC96" s="94"/>
      <c r="AD96" s="94"/>
      <c r="AE96" s="94"/>
      <c r="AF96" s="94"/>
      <c r="AG96" s="94"/>
      <c r="AH96" s="94"/>
      <c r="AI96" s="94"/>
    </row>
    <row r="97" spans="1:35" ht="21">
      <c r="A97" s="175"/>
      <c r="B97" s="175"/>
      <c r="C97" s="294"/>
      <c r="D97" s="166"/>
      <c r="E97" s="166"/>
      <c r="F97" s="166"/>
      <c r="G97" s="166"/>
      <c r="H97" s="166"/>
      <c r="I97" s="166"/>
      <c r="J97" s="164"/>
      <c r="K97" s="164"/>
      <c r="L97" s="164"/>
      <c r="M97" s="61"/>
      <c r="N97" s="61"/>
      <c r="O97" s="61"/>
      <c r="P97" s="61"/>
      <c r="Q97" s="61"/>
      <c r="R97" s="61"/>
      <c r="S97" s="61"/>
      <c r="T97" s="61"/>
      <c r="U97" s="61"/>
      <c r="V97" s="62"/>
      <c r="W97" s="62"/>
      <c r="X97" s="62"/>
      <c r="Y97" s="62"/>
      <c r="Z97" s="62"/>
      <c r="AA97" s="62"/>
      <c r="AB97" s="62"/>
      <c r="AC97" s="94"/>
      <c r="AD97" s="94"/>
      <c r="AE97" s="94"/>
      <c r="AF97" s="94"/>
      <c r="AG97" s="94"/>
      <c r="AH97" s="94"/>
      <c r="AI97" s="94"/>
    </row>
    <row r="98" spans="1:35" ht="21">
      <c r="A98" s="175"/>
      <c r="B98" s="175"/>
      <c r="C98" s="294"/>
      <c r="D98" s="166"/>
      <c r="E98" s="166"/>
      <c r="F98" s="166"/>
      <c r="G98" s="166"/>
      <c r="H98" s="166"/>
      <c r="I98" s="166"/>
      <c r="J98" s="164"/>
      <c r="K98" s="164"/>
      <c r="L98" s="164"/>
      <c r="M98" s="61"/>
      <c r="N98" s="61"/>
      <c r="O98" s="61"/>
      <c r="P98" s="61"/>
      <c r="Q98" s="61"/>
      <c r="R98" s="61"/>
      <c r="S98" s="61"/>
      <c r="T98" s="61"/>
      <c r="U98" s="61"/>
      <c r="V98" s="62"/>
      <c r="W98" s="62"/>
      <c r="X98" s="62"/>
      <c r="Y98" s="62"/>
      <c r="Z98" s="62"/>
      <c r="AA98" s="62"/>
      <c r="AB98" s="62"/>
      <c r="AC98" s="94"/>
      <c r="AD98" s="94"/>
      <c r="AE98" s="94"/>
      <c r="AF98" s="94"/>
      <c r="AG98" s="94"/>
      <c r="AH98" s="94"/>
      <c r="AI98" s="94"/>
    </row>
    <row r="99" spans="1:35" ht="21">
      <c r="A99" s="175"/>
      <c r="B99" s="175"/>
      <c r="C99" s="294"/>
      <c r="D99" s="166"/>
      <c r="E99" s="166"/>
      <c r="F99" s="166"/>
      <c r="G99" s="166"/>
      <c r="H99" s="166"/>
      <c r="I99" s="166"/>
      <c r="J99" s="164"/>
      <c r="K99" s="164"/>
      <c r="L99" s="164"/>
      <c r="M99" s="61"/>
      <c r="N99" s="61"/>
      <c r="O99" s="61"/>
      <c r="P99" s="61"/>
      <c r="Q99" s="61"/>
      <c r="R99" s="61"/>
      <c r="S99" s="61"/>
      <c r="T99" s="61"/>
      <c r="U99" s="61"/>
      <c r="V99" s="62"/>
      <c r="W99" s="62"/>
      <c r="X99" s="62"/>
      <c r="Y99" s="62"/>
      <c r="Z99" s="62"/>
      <c r="AA99" s="62"/>
      <c r="AB99" s="62"/>
      <c r="AC99" s="94"/>
      <c r="AD99" s="94"/>
      <c r="AE99" s="94"/>
      <c r="AF99" s="94"/>
      <c r="AG99" s="94"/>
      <c r="AH99" s="94"/>
      <c r="AI99" s="94"/>
    </row>
    <row r="100" spans="1:35" ht="21">
      <c r="A100" s="175"/>
      <c r="B100" s="175"/>
      <c r="C100" s="294"/>
      <c r="D100" s="166"/>
      <c r="E100" s="166"/>
      <c r="F100" s="166"/>
      <c r="G100" s="166"/>
      <c r="H100" s="166"/>
      <c r="I100" s="166"/>
      <c r="J100" s="164"/>
      <c r="K100" s="164"/>
      <c r="L100" s="164"/>
      <c r="M100" s="61"/>
      <c r="N100" s="61"/>
      <c r="O100" s="61"/>
      <c r="P100" s="61"/>
      <c r="Q100" s="61"/>
      <c r="R100" s="61"/>
      <c r="S100" s="61"/>
      <c r="T100" s="61"/>
      <c r="U100" s="61"/>
      <c r="V100" s="62"/>
      <c r="W100" s="62"/>
      <c r="X100" s="62"/>
      <c r="Y100" s="62"/>
      <c r="Z100" s="62"/>
      <c r="AA100" s="62"/>
      <c r="AB100" s="62"/>
      <c r="AC100" s="94"/>
      <c r="AD100" s="94"/>
      <c r="AE100" s="94"/>
      <c r="AF100" s="94"/>
      <c r="AG100" s="94"/>
      <c r="AH100" s="94"/>
      <c r="AI100" s="94"/>
    </row>
    <row r="101" spans="1:35" ht="21">
      <c r="A101" s="175"/>
      <c r="B101" s="175"/>
      <c r="C101" s="294"/>
      <c r="D101" s="166"/>
      <c r="E101" s="166"/>
      <c r="F101" s="166"/>
      <c r="G101" s="166"/>
      <c r="H101" s="166"/>
      <c r="I101" s="166"/>
      <c r="J101" s="164"/>
      <c r="K101" s="164"/>
      <c r="L101" s="164"/>
      <c r="M101" s="61"/>
      <c r="N101" s="61"/>
      <c r="O101" s="61"/>
      <c r="P101" s="61"/>
      <c r="Q101" s="61"/>
      <c r="R101" s="61"/>
      <c r="S101" s="61"/>
      <c r="T101" s="61"/>
      <c r="U101" s="61"/>
      <c r="V101" s="62"/>
      <c r="W101" s="62"/>
      <c r="X101" s="62"/>
      <c r="Y101" s="62"/>
      <c r="Z101" s="62"/>
      <c r="AA101" s="62"/>
      <c r="AB101" s="62"/>
      <c r="AC101" s="94"/>
      <c r="AD101" s="94"/>
      <c r="AE101" s="94"/>
      <c r="AF101" s="94"/>
      <c r="AG101" s="94"/>
      <c r="AH101" s="94"/>
      <c r="AI101" s="94"/>
    </row>
    <row r="102" spans="1:35" ht="21">
      <c r="A102" s="175"/>
      <c r="B102" s="175"/>
      <c r="C102" s="294"/>
      <c r="D102" s="166"/>
      <c r="E102" s="166"/>
      <c r="F102" s="166"/>
      <c r="G102" s="166"/>
      <c r="H102" s="166"/>
      <c r="I102" s="166"/>
      <c r="J102" s="164"/>
      <c r="K102" s="164"/>
      <c r="L102" s="164"/>
      <c r="M102" s="61"/>
      <c r="N102" s="61"/>
      <c r="O102" s="61"/>
      <c r="P102" s="61"/>
      <c r="Q102" s="61"/>
      <c r="R102" s="61"/>
      <c r="S102" s="61"/>
      <c r="T102" s="61"/>
      <c r="U102" s="61"/>
      <c r="V102" s="62"/>
      <c r="W102" s="62"/>
      <c r="X102" s="62"/>
      <c r="Y102" s="62"/>
      <c r="Z102" s="62"/>
      <c r="AA102" s="62"/>
      <c r="AB102" s="62"/>
      <c r="AC102" s="94"/>
      <c r="AD102" s="94"/>
      <c r="AE102" s="94"/>
      <c r="AF102" s="94"/>
      <c r="AG102" s="94"/>
      <c r="AH102" s="94"/>
      <c r="AI102" s="94"/>
    </row>
    <row r="103" spans="1:35" ht="21">
      <c r="A103" s="175"/>
      <c r="B103" s="175"/>
      <c r="C103" s="294"/>
      <c r="D103" s="166"/>
      <c r="E103" s="166"/>
      <c r="F103" s="166"/>
      <c r="G103" s="166"/>
      <c r="H103" s="166"/>
      <c r="I103" s="166"/>
      <c r="J103" s="164"/>
      <c r="K103" s="164"/>
      <c r="L103" s="164"/>
      <c r="M103" s="61"/>
      <c r="N103" s="61"/>
      <c r="O103" s="61"/>
      <c r="P103" s="61"/>
      <c r="Q103" s="61"/>
      <c r="R103" s="61"/>
      <c r="S103" s="61"/>
      <c r="T103" s="61"/>
      <c r="U103" s="61"/>
      <c r="V103" s="62"/>
      <c r="W103" s="62"/>
      <c r="X103" s="62"/>
      <c r="Y103" s="62"/>
      <c r="Z103" s="62"/>
      <c r="AA103" s="62"/>
      <c r="AB103" s="62"/>
      <c r="AC103" s="94"/>
      <c r="AD103" s="94"/>
      <c r="AE103" s="94"/>
      <c r="AF103" s="94"/>
      <c r="AG103" s="94"/>
      <c r="AH103" s="94"/>
      <c r="AI103" s="94"/>
    </row>
    <row r="104" spans="1:35" ht="21">
      <c r="A104" s="175"/>
      <c r="B104" s="181">
        <v>0.75</v>
      </c>
      <c r="C104" s="294"/>
      <c r="D104" s="166"/>
      <c r="E104" s="166"/>
      <c r="F104" s="166"/>
      <c r="G104" s="166"/>
      <c r="H104" s="166"/>
      <c r="I104" s="166"/>
      <c r="J104" s="164"/>
      <c r="K104" s="164"/>
      <c r="L104" s="164"/>
      <c r="M104" s="61"/>
      <c r="N104" s="61"/>
      <c r="O104" s="61"/>
      <c r="P104" s="61"/>
      <c r="Q104" s="61"/>
      <c r="R104" s="61"/>
      <c r="S104" s="61"/>
      <c r="T104" s="61"/>
      <c r="U104" s="61"/>
      <c r="V104" s="62"/>
      <c r="W104" s="62"/>
      <c r="X104" s="62"/>
      <c r="Y104" s="62"/>
      <c r="Z104" s="62"/>
      <c r="AA104" s="62"/>
      <c r="AB104" s="62"/>
      <c r="AC104" s="94"/>
      <c r="AD104" s="94"/>
      <c r="AE104" s="94"/>
      <c r="AF104" s="94"/>
      <c r="AG104" s="94"/>
      <c r="AH104" s="94"/>
      <c r="AI104" s="94"/>
    </row>
    <row r="105" spans="1:35" ht="21">
      <c r="A105" s="175"/>
      <c r="B105" s="218">
        <v>1.5</v>
      </c>
      <c r="C105" s="294"/>
      <c r="D105" s="166"/>
      <c r="E105" s="166"/>
      <c r="F105" s="166"/>
      <c r="G105" s="166"/>
      <c r="H105" s="166"/>
      <c r="I105" s="166"/>
      <c r="J105" s="164"/>
      <c r="K105" s="164"/>
      <c r="L105" s="164"/>
      <c r="M105" s="61"/>
      <c r="N105" s="61"/>
      <c r="O105" s="61"/>
      <c r="P105" s="61"/>
      <c r="Q105" s="61"/>
      <c r="R105" s="61"/>
      <c r="S105" s="61"/>
      <c r="T105" s="61"/>
      <c r="U105" s="61"/>
      <c r="V105" s="62"/>
      <c r="W105" s="62"/>
      <c r="X105" s="62"/>
      <c r="Y105" s="62"/>
      <c r="Z105" s="62"/>
      <c r="AA105" s="62"/>
      <c r="AB105" s="62"/>
      <c r="AC105" s="94"/>
      <c r="AD105" s="94"/>
      <c r="AE105" s="94"/>
      <c r="AF105" s="94"/>
      <c r="AG105" s="94"/>
      <c r="AH105" s="94"/>
      <c r="AI105" s="94"/>
    </row>
    <row r="106" spans="1:35" ht="21">
      <c r="A106" s="175"/>
      <c r="B106" s="218">
        <v>2.5</v>
      </c>
      <c r="C106" s="294"/>
      <c r="D106" s="166"/>
      <c r="E106" s="166"/>
      <c r="F106" s="166"/>
      <c r="G106" s="166"/>
      <c r="H106" s="166"/>
      <c r="I106" s="166"/>
      <c r="J106" s="164"/>
      <c r="K106" s="164"/>
      <c r="L106" s="164"/>
      <c r="M106" s="61"/>
      <c r="N106" s="61"/>
      <c r="O106" s="61"/>
      <c r="P106" s="61"/>
      <c r="Q106" s="61"/>
      <c r="R106" s="61"/>
      <c r="S106" s="61"/>
      <c r="T106" s="61"/>
      <c r="U106" s="61"/>
      <c r="V106" s="62"/>
      <c r="W106" s="62"/>
      <c r="X106" s="62"/>
      <c r="Y106" s="62"/>
      <c r="Z106" s="62"/>
      <c r="AA106" s="62"/>
      <c r="AB106" s="62"/>
      <c r="AC106" s="94"/>
      <c r="AD106" s="94"/>
      <c r="AE106" s="94"/>
      <c r="AF106" s="94"/>
      <c r="AG106" s="94"/>
      <c r="AH106" s="94"/>
      <c r="AI106" s="94"/>
    </row>
    <row r="107" spans="1:35" ht="21">
      <c r="A107" s="175"/>
      <c r="B107" s="218">
        <v>4</v>
      </c>
      <c r="C107" s="294"/>
      <c r="D107" s="166"/>
      <c r="E107" s="166"/>
      <c r="F107" s="166"/>
      <c r="G107" s="166"/>
      <c r="H107" s="166"/>
      <c r="I107" s="166"/>
      <c r="J107" s="164"/>
      <c r="K107" s="164"/>
      <c r="L107" s="164"/>
      <c r="M107" s="61"/>
      <c r="N107" s="61"/>
      <c r="O107" s="61"/>
      <c r="P107" s="61"/>
      <c r="Q107" s="61"/>
      <c r="R107" s="61"/>
      <c r="S107" s="61"/>
      <c r="T107" s="61"/>
      <c r="U107" s="61"/>
      <c r="V107" s="62"/>
      <c r="W107" s="62"/>
      <c r="X107" s="62"/>
      <c r="Y107" s="62"/>
      <c r="Z107" s="62"/>
      <c r="AA107" s="62"/>
      <c r="AB107" s="62"/>
      <c r="AC107" s="94"/>
      <c r="AD107" s="94"/>
      <c r="AE107" s="94"/>
      <c r="AF107" s="94"/>
      <c r="AG107" s="94"/>
      <c r="AH107" s="94"/>
      <c r="AI107" s="94"/>
    </row>
    <row r="108" spans="1:35" ht="21">
      <c r="A108" s="175"/>
      <c r="B108" s="218">
        <v>6</v>
      </c>
      <c r="C108" s="294"/>
      <c r="D108" s="166"/>
      <c r="E108" s="166"/>
      <c r="F108" s="166"/>
      <c r="G108" s="166"/>
      <c r="H108" s="166"/>
      <c r="I108" s="166"/>
      <c r="J108" s="164"/>
      <c r="K108" s="164"/>
      <c r="L108" s="164"/>
      <c r="M108" s="61"/>
      <c r="N108" s="61"/>
      <c r="O108" s="61"/>
      <c r="P108" s="61"/>
      <c r="Q108" s="61"/>
      <c r="R108" s="61"/>
      <c r="S108" s="61"/>
      <c r="T108" s="61"/>
      <c r="U108" s="61"/>
      <c r="V108" s="62"/>
      <c r="W108" s="62"/>
      <c r="X108" s="62"/>
      <c r="Y108" s="62"/>
      <c r="Z108" s="62"/>
      <c r="AA108" s="62"/>
      <c r="AB108" s="62"/>
      <c r="AC108" s="94"/>
      <c r="AD108" s="94"/>
      <c r="AE108" s="94"/>
      <c r="AF108" s="94"/>
      <c r="AG108" s="94"/>
      <c r="AH108" s="94"/>
      <c r="AI108" s="94"/>
    </row>
    <row r="109" spans="1:35" ht="21">
      <c r="A109" s="175"/>
      <c r="B109" s="218">
        <v>10</v>
      </c>
      <c r="C109" s="294"/>
      <c r="D109" s="166"/>
      <c r="E109" s="166"/>
      <c r="F109" s="166"/>
      <c r="G109" s="166"/>
      <c r="H109" s="166"/>
      <c r="I109" s="166"/>
      <c r="J109" s="164"/>
      <c r="K109" s="164"/>
      <c r="L109" s="164"/>
      <c r="M109" s="61"/>
      <c r="N109" s="61"/>
      <c r="O109" s="61"/>
      <c r="P109" s="61"/>
      <c r="Q109" s="61"/>
      <c r="R109" s="61"/>
      <c r="S109" s="61"/>
      <c r="T109" s="61"/>
      <c r="U109" s="61"/>
      <c r="V109" s="62"/>
      <c r="W109" s="62"/>
      <c r="X109" s="62"/>
      <c r="Y109" s="62"/>
      <c r="Z109" s="62"/>
      <c r="AA109" s="62"/>
      <c r="AB109" s="62"/>
      <c r="AC109" s="94"/>
      <c r="AD109" s="94"/>
      <c r="AE109" s="94"/>
      <c r="AF109" s="94"/>
      <c r="AG109" s="94"/>
      <c r="AH109" s="94"/>
      <c r="AI109" s="94"/>
    </row>
    <row r="110" spans="1:35" ht="21">
      <c r="A110" s="175"/>
      <c r="B110" s="218">
        <v>16</v>
      </c>
      <c r="C110" s="294"/>
      <c r="D110" s="166"/>
      <c r="E110" s="166"/>
      <c r="F110" s="166"/>
      <c r="G110" s="166"/>
      <c r="H110" s="166"/>
      <c r="I110" s="166"/>
      <c r="J110" s="164"/>
      <c r="K110" s="164"/>
      <c r="L110" s="164"/>
      <c r="M110" s="61"/>
      <c r="N110" s="61"/>
      <c r="O110" s="61"/>
      <c r="P110" s="61"/>
      <c r="Q110" s="61"/>
      <c r="R110" s="61"/>
      <c r="S110" s="61"/>
      <c r="T110" s="61"/>
      <c r="U110" s="61"/>
      <c r="V110" s="62"/>
      <c r="W110" s="62"/>
      <c r="X110" s="62"/>
      <c r="Y110" s="62"/>
      <c r="Z110" s="62"/>
      <c r="AA110" s="62"/>
      <c r="AB110" s="62"/>
      <c r="AC110" s="94"/>
      <c r="AD110" s="94"/>
      <c r="AE110" s="94"/>
      <c r="AF110" s="94"/>
      <c r="AG110" s="94"/>
      <c r="AH110" s="94"/>
      <c r="AI110" s="94"/>
    </row>
    <row r="111" spans="1:35" ht="21">
      <c r="A111" s="175"/>
      <c r="B111" s="218">
        <v>25</v>
      </c>
      <c r="C111" s="294"/>
      <c r="D111" s="166"/>
      <c r="E111" s="166"/>
      <c r="F111" s="166"/>
      <c r="G111" s="166"/>
      <c r="H111" s="166"/>
      <c r="I111" s="166"/>
      <c r="J111" s="164"/>
      <c r="K111" s="164"/>
      <c r="L111" s="164"/>
      <c r="M111" s="61"/>
      <c r="N111" s="61"/>
      <c r="O111" s="61"/>
      <c r="P111" s="61"/>
      <c r="Q111" s="61"/>
      <c r="R111" s="61"/>
      <c r="S111" s="61"/>
      <c r="T111" s="61"/>
      <c r="U111" s="61"/>
      <c r="V111" s="62"/>
      <c r="W111" s="62"/>
      <c r="X111" s="62"/>
      <c r="Y111" s="62"/>
      <c r="Z111" s="62"/>
      <c r="AA111" s="62"/>
      <c r="AB111" s="62"/>
      <c r="AC111" s="94"/>
      <c r="AD111" s="94"/>
      <c r="AE111" s="94"/>
      <c r="AF111" s="94"/>
      <c r="AG111" s="94"/>
      <c r="AH111" s="94"/>
      <c r="AI111" s="94"/>
    </row>
    <row r="112" spans="1:35" ht="21">
      <c r="A112" s="175"/>
      <c r="B112" s="218">
        <v>35</v>
      </c>
      <c r="C112" s="294"/>
      <c r="D112" s="166"/>
      <c r="E112" s="166"/>
      <c r="F112" s="166"/>
      <c r="G112" s="166"/>
      <c r="H112" s="166"/>
      <c r="I112" s="166"/>
      <c r="J112" s="164"/>
      <c r="K112" s="164"/>
      <c r="L112" s="164"/>
      <c r="M112" s="61"/>
      <c r="N112" s="61"/>
      <c r="O112" s="61"/>
      <c r="P112" s="61"/>
      <c r="Q112" s="61"/>
      <c r="R112" s="61"/>
      <c r="S112" s="61"/>
      <c r="T112" s="61"/>
      <c r="U112" s="61"/>
      <c r="V112" s="62"/>
      <c r="W112" s="62"/>
      <c r="X112" s="62"/>
      <c r="Y112" s="62"/>
      <c r="Z112" s="62"/>
      <c r="AA112" s="62"/>
      <c r="AB112" s="62"/>
      <c r="AC112" s="94"/>
      <c r="AD112" s="94"/>
      <c r="AE112" s="94"/>
      <c r="AF112" s="94"/>
      <c r="AG112" s="94"/>
      <c r="AH112" s="94"/>
      <c r="AI112" s="94"/>
    </row>
    <row r="113" spans="1:35" ht="21">
      <c r="A113" s="175"/>
      <c r="B113" s="218">
        <v>50</v>
      </c>
      <c r="C113" s="294"/>
      <c r="D113" s="166"/>
      <c r="E113" s="166"/>
      <c r="F113" s="166"/>
      <c r="G113" s="166"/>
      <c r="H113" s="166"/>
      <c r="I113" s="166"/>
      <c r="J113" s="164"/>
      <c r="K113" s="164"/>
      <c r="L113" s="164"/>
      <c r="M113" s="61"/>
      <c r="N113" s="61"/>
      <c r="O113" s="61"/>
      <c r="P113" s="61"/>
      <c r="Q113" s="61"/>
      <c r="R113" s="61"/>
      <c r="S113" s="61"/>
      <c r="T113" s="61"/>
      <c r="U113" s="61"/>
      <c r="V113" s="62"/>
      <c r="W113" s="62"/>
      <c r="X113" s="62"/>
      <c r="Y113" s="62"/>
      <c r="Z113" s="62"/>
      <c r="AA113" s="62"/>
      <c r="AB113" s="62"/>
      <c r="AC113" s="94"/>
      <c r="AD113" s="94"/>
      <c r="AE113" s="94"/>
      <c r="AF113" s="94"/>
      <c r="AG113" s="94"/>
      <c r="AH113" s="94"/>
      <c r="AI113" s="94"/>
    </row>
    <row r="114" spans="1:35" ht="21">
      <c r="A114" s="175"/>
      <c r="B114" s="175"/>
      <c r="C114" s="294"/>
      <c r="D114" s="166"/>
      <c r="E114" s="166"/>
      <c r="F114" s="166"/>
      <c r="G114" s="166"/>
      <c r="H114" s="166"/>
      <c r="I114" s="166"/>
      <c r="J114" s="164"/>
      <c r="K114" s="164"/>
      <c r="L114" s="164"/>
      <c r="M114" s="61"/>
      <c r="N114" s="61"/>
      <c r="O114" s="61"/>
      <c r="P114" s="61"/>
      <c r="Q114" s="61"/>
      <c r="R114" s="61"/>
      <c r="S114" s="61"/>
      <c r="T114" s="61"/>
      <c r="U114" s="61"/>
      <c r="V114" s="62"/>
      <c r="W114" s="62"/>
      <c r="X114" s="62"/>
      <c r="Y114" s="62"/>
      <c r="Z114" s="62"/>
      <c r="AA114" s="62"/>
      <c r="AB114" s="62"/>
      <c r="AC114" s="94"/>
      <c r="AD114" s="94"/>
      <c r="AE114" s="94"/>
      <c r="AF114" s="94"/>
      <c r="AG114" s="94"/>
      <c r="AH114" s="94"/>
      <c r="AI114" s="94"/>
    </row>
    <row r="115" spans="1:35" ht="21">
      <c r="A115" s="176"/>
      <c r="B115" s="184" t="s">
        <v>114</v>
      </c>
      <c r="C115" s="294"/>
      <c r="D115" s="166"/>
      <c r="E115" s="166"/>
      <c r="F115" s="166"/>
      <c r="G115" s="166"/>
      <c r="H115" s="166"/>
      <c r="I115" s="166"/>
      <c r="J115" s="164"/>
      <c r="K115" s="164"/>
      <c r="L115" s="164"/>
      <c r="M115" s="61"/>
      <c r="N115" s="61"/>
      <c r="O115" s="61"/>
      <c r="P115" s="61"/>
      <c r="Q115" s="61"/>
      <c r="R115" s="61"/>
      <c r="S115" s="61"/>
      <c r="T115" s="61"/>
      <c r="U115" s="61"/>
      <c r="V115" s="62"/>
      <c r="W115" s="62"/>
      <c r="X115" s="62"/>
      <c r="Y115" s="62"/>
      <c r="Z115" s="62"/>
      <c r="AA115" s="62"/>
      <c r="AB115" s="62"/>
      <c r="AC115" s="94"/>
      <c r="AD115" s="94"/>
      <c r="AE115" s="94"/>
      <c r="AF115" s="94"/>
      <c r="AG115" s="94"/>
      <c r="AH115" s="94"/>
      <c r="AI115" s="94"/>
    </row>
    <row r="116" spans="1:35" ht="21">
      <c r="A116" s="176"/>
      <c r="B116" s="184" t="s">
        <v>112</v>
      </c>
      <c r="C116" s="294"/>
      <c r="D116" s="166"/>
      <c r="E116" s="166"/>
      <c r="F116" s="166"/>
      <c r="G116" s="166"/>
      <c r="H116" s="166"/>
      <c r="I116" s="166"/>
      <c r="J116" s="164"/>
      <c r="K116" s="164"/>
      <c r="L116" s="164"/>
      <c r="M116" s="61"/>
      <c r="N116" s="61"/>
      <c r="O116" s="61"/>
      <c r="P116" s="61"/>
      <c r="Q116" s="61"/>
      <c r="R116" s="61"/>
      <c r="S116" s="61"/>
      <c r="T116" s="61"/>
      <c r="U116" s="61"/>
      <c r="V116" s="62"/>
      <c r="W116" s="62"/>
      <c r="X116" s="62"/>
      <c r="Y116" s="62"/>
      <c r="Z116" s="62"/>
      <c r="AA116" s="62"/>
      <c r="AB116" s="62"/>
      <c r="AC116" s="94"/>
      <c r="AD116" s="94"/>
      <c r="AE116" s="94"/>
      <c r="AF116" s="94"/>
      <c r="AG116" s="94"/>
      <c r="AH116" s="94"/>
      <c r="AI116" s="94"/>
    </row>
    <row r="117" spans="1:35" ht="21">
      <c r="A117" s="176"/>
      <c r="B117" s="184"/>
      <c r="C117" s="294"/>
      <c r="D117" s="166"/>
      <c r="E117" s="166"/>
      <c r="F117" s="166"/>
      <c r="G117" s="166"/>
      <c r="H117" s="166"/>
      <c r="I117" s="166"/>
      <c r="J117" s="164"/>
      <c r="K117" s="164"/>
      <c r="L117" s="169"/>
      <c r="M117" s="61"/>
      <c r="N117" s="61"/>
      <c r="O117" s="61"/>
      <c r="P117" s="61"/>
      <c r="Q117" s="61"/>
      <c r="R117" s="61"/>
      <c r="S117" s="61"/>
      <c r="T117" s="61"/>
      <c r="U117" s="61"/>
      <c r="V117" s="62"/>
      <c r="W117" s="62"/>
      <c r="X117" s="62"/>
      <c r="Y117" s="62"/>
      <c r="Z117" s="62"/>
      <c r="AA117" s="62"/>
      <c r="AB117" s="62"/>
      <c r="AC117" s="94"/>
      <c r="AD117" s="94"/>
      <c r="AE117" s="94"/>
      <c r="AF117" s="94"/>
      <c r="AG117" s="94"/>
      <c r="AH117" s="94"/>
      <c r="AI117" s="94"/>
    </row>
    <row r="118" spans="1:35" ht="21">
      <c r="A118" s="176"/>
      <c r="B118" s="184">
        <v>12</v>
      </c>
      <c r="C118" s="294"/>
      <c r="D118" s="166"/>
      <c r="E118" s="166"/>
      <c r="F118" s="166"/>
      <c r="G118" s="166"/>
      <c r="H118" s="166"/>
      <c r="I118" s="166"/>
      <c r="J118" s="164"/>
      <c r="K118" s="164"/>
      <c r="L118" s="169"/>
      <c r="M118" s="61"/>
      <c r="N118" s="61"/>
      <c r="O118" s="61"/>
      <c r="P118" s="61"/>
      <c r="Q118" s="61"/>
      <c r="R118" s="61"/>
      <c r="S118" s="61"/>
      <c r="T118" s="61"/>
      <c r="U118" s="61"/>
      <c r="V118" s="62"/>
      <c r="W118" s="62"/>
      <c r="X118" s="62"/>
      <c r="Y118" s="62"/>
      <c r="Z118" s="62"/>
      <c r="AA118" s="62"/>
      <c r="AB118" s="62"/>
      <c r="AC118" s="94"/>
      <c r="AD118" s="94"/>
      <c r="AE118" s="94"/>
      <c r="AF118" s="94"/>
      <c r="AG118" s="94"/>
      <c r="AH118" s="94"/>
      <c r="AI118" s="94"/>
    </row>
    <row r="119" spans="1:35" ht="21">
      <c r="A119" s="176"/>
      <c r="B119" s="184">
        <v>24</v>
      </c>
      <c r="C119" s="294"/>
      <c r="D119" s="166"/>
      <c r="E119" s="166"/>
      <c r="F119" s="166"/>
      <c r="G119" s="166"/>
      <c r="H119" s="166"/>
      <c r="I119" s="166"/>
      <c r="J119" s="164"/>
      <c r="K119" s="164"/>
      <c r="L119" s="169"/>
      <c r="M119" s="61"/>
      <c r="N119" s="61"/>
      <c r="O119" s="61"/>
      <c r="P119" s="61"/>
      <c r="Q119" s="61"/>
      <c r="R119" s="61"/>
      <c r="S119" s="61"/>
      <c r="T119" s="61"/>
      <c r="U119" s="61"/>
      <c r="V119" s="62"/>
      <c r="W119" s="62"/>
      <c r="X119" s="62"/>
      <c r="Y119" s="62"/>
      <c r="Z119" s="62"/>
      <c r="AA119" s="62"/>
      <c r="AB119" s="62"/>
      <c r="AC119" s="94"/>
      <c r="AD119" s="94"/>
      <c r="AE119" s="94"/>
      <c r="AF119" s="94"/>
      <c r="AG119" s="94"/>
      <c r="AH119" s="94"/>
      <c r="AI119" s="94"/>
    </row>
    <row r="120" spans="1:35" ht="21">
      <c r="A120" s="176"/>
      <c r="B120" s="184">
        <v>36</v>
      </c>
      <c r="C120" s="294"/>
      <c r="D120" s="166"/>
      <c r="E120" s="166"/>
      <c r="F120" s="166"/>
      <c r="G120" s="166"/>
      <c r="H120" s="166"/>
      <c r="I120" s="166"/>
      <c r="J120" s="164"/>
      <c r="K120" s="164"/>
      <c r="L120" s="169"/>
      <c r="M120" s="61"/>
      <c r="N120" s="61"/>
      <c r="O120" s="61"/>
      <c r="P120" s="61"/>
      <c r="Q120" s="61"/>
      <c r="R120" s="61"/>
      <c r="S120" s="61"/>
      <c r="T120" s="61"/>
      <c r="U120" s="61"/>
      <c r="V120" s="62"/>
      <c r="W120" s="62"/>
      <c r="X120" s="62"/>
      <c r="Y120" s="62"/>
      <c r="Z120" s="62"/>
      <c r="AA120" s="62"/>
      <c r="AB120" s="62"/>
      <c r="AC120" s="94"/>
      <c r="AD120" s="94"/>
      <c r="AE120" s="94"/>
      <c r="AF120" s="94"/>
      <c r="AG120" s="94"/>
      <c r="AH120" s="94"/>
      <c r="AI120" s="94"/>
    </row>
    <row r="121" spans="1:35" ht="21">
      <c r="A121" s="176"/>
      <c r="B121" s="184">
        <v>48</v>
      </c>
      <c r="C121" s="294"/>
      <c r="D121" s="166"/>
      <c r="E121" s="166"/>
      <c r="F121" s="166"/>
      <c r="G121" s="166"/>
      <c r="H121" s="166"/>
      <c r="I121" s="166"/>
      <c r="J121" s="164"/>
      <c r="K121" s="164"/>
      <c r="L121" s="169"/>
      <c r="M121" s="61"/>
      <c r="N121" s="61"/>
      <c r="O121" s="61"/>
      <c r="P121" s="61"/>
      <c r="Q121" s="61"/>
      <c r="R121" s="61"/>
      <c r="S121" s="61"/>
      <c r="T121" s="61"/>
      <c r="U121" s="61"/>
      <c r="V121" s="62"/>
      <c r="W121" s="62"/>
      <c r="X121" s="62"/>
      <c r="Y121" s="62"/>
      <c r="Z121" s="62"/>
      <c r="AA121" s="62"/>
      <c r="AB121" s="62"/>
      <c r="AC121" s="94"/>
      <c r="AD121" s="94"/>
      <c r="AE121" s="94"/>
      <c r="AF121" s="94"/>
      <c r="AG121" s="94"/>
      <c r="AH121" s="94"/>
      <c r="AI121" s="94"/>
    </row>
    <row r="122" spans="1:35" ht="21">
      <c r="A122" s="176"/>
      <c r="B122" s="184">
        <v>96</v>
      </c>
      <c r="C122" s="294"/>
      <c r="D122" s="166"/>
      <c r="E122" s="166"/>
      <c r="F122" s="166"/>
      <c r="G122" s="166"/>
      <c r="H122" s="166"/>
      <c r="I122" s="166"/>
      <c r="J122" s="164"/>
      <c r="K122" s="164"/>
      <c r="L122" s="169"/>
      <c r="M122" s="61"/>
      <c r="N122" s="61"/>
      <c r="O122" s="61"/>
      <c r="P122" s="61"/>
      <c r="Q122" s="61"/>
      <c r="R122" s="61"/>
      <c r="S122" s="61"/>
      <c r="T122" s="61"/>
      <c r="U122" s="61"/>
      <c r="V122" s="62"/>
      <c r="W122" s="62"/>
      <c r="X122" s="62"/>
      <c r="Y122" s="62"/>
      <c r="Z122" s="62"/>
      <c r="AA122" s="62"/>
      <c r="AB122" s="62"/>
      <c r="AC122" s="94"/>
      <c r="AD122" s="94"/>
      <c r="AE122" s="94"/>
      <c r="AF122" s="94"/>
      <c r="AG122" s="94"/>
      <c r="AH122" s="94"/>
      <c r="AI122" s="94"/>
    </row>
    <row r="123" spans="1:35" ht="21">
      <c r="A123" s="176"/>
      <c r="B123" s="184"/>
      <c r="C123" s="294"/>
      <c r="D123" s="166"/>
      <c r="E123" s="166"/>
      <c r="F123" s="166"/>
      <c r="G123" s="166"/>
      <c r="H123" s="166"/>
      <c r="I123" s="166"/>
      <c r="J123" s="164"/>
      <c r="K123" s="164"/>
      <c r="L123" s="169"/>
      <c r="M123" s="61"/>
      <c r="N123" s="61"/>
      <c r="O123" s="61"/>
      <c r="P123" s="61"/>
      <c r="Q123" s="61"/>
      <c r="R123" s="61"/>
      <c r="S123" s="61"/>
      <c r="T123" s="61"/>
      <c r="U123" s="61"/>
      <c r="V123" s="62"/>
      <c r="W123" s="62"/>
      <c r="X123" s="62"/>
      <c r="Y123" s="62"/>
      <c r="Z123" s="62"/>
      <c r="AA123" s="62"/>
      <c r="AB123" s="62"/>
      <c r="AC123" s="94"/>
      <c r="AD123" s="94"/>
      <c r="AE123" s="94"/>
      <c r="AF123" s="94"/>
      <c r="AG123" s="94"/>
      <c r="AH123" s="94"/>
      <c r="AI123" s="94"/>
    </row>
    <row r="124" spans="1:35" ht="21">
      <c r="A124" s="176"/>
      <c r="B124" s="184"/>
      <c r="C124" s="294"/>
      <c r="D124" s="166"/>
      <c r="E124" s="166"/>
      <c r="F124" s="166"/>
      <c r="G124" s="166"/>
      <c r="H124" s="166"/>
      <c r="I124" s="166"/>
      <c r="J124" s="164"/>
      <c r="K124" s="164"/>
      <c r="L124" s="169"/>
      <c r="M124" s="61"/>
      <c r="N124" s="61"/>
      <c r="O124" s="61"/>
      <c r="P124" s="61"/>
      <c r="Q124" s="61"/>
      <c r="R124" s="61"/>
      <c r="S124" s="61"/>
      <c r="T124" s="61"/>
      <c r="U124" s="61"/>
      <c r="V124" s="62"/>
      <c r="W124" s="62"/>
      <c r="X124" s="62"/>
      <c r="Y124" s="62"/>
      <c r="Z124" s="62"/>
      <c r="AA124" s="62"/>
      <c r="AB124" s="62"/>
      <c r="AC124" s="94"/>
      <c r="AD124" s="94"/>
      <c r="AE124" s="94"/>
      <c r="AF124" s="94"/>
      <c r="AG124" s="94"/>
      <c r="AH124" s="94"/>
      <c r="AI124" s="94"/>
    </row>
    <row r="125" spans="1:46" ht="21">
      <c r="A125" s="176"/>
      <c r="B125" s="185" t="s">
        <v>26</v>
      </c>
      <c r="C125" s="295"/>
      <c r="D125" s="166"/>
      <c r="E125" s="166"/>
      <c r="H125" s="166"/>
      <c r="I125" s="166"/>
      <c r="J125" s="164"/>
      <c r="K125" s="164"/>
      <c r="L125" s="169"/>
      <c r="M125" s="61"/>
      <c r="N125" s="61"/>
      <c r="O125" s="61"/>
      <c r="P125" s="61"/>
      <c r="Q125" s="61"/>
      <c r="R125" s="61"/>
      <c r="S125" s="61"/>
      <c r="T125" s="61"/>
      <c r="U125" s="61"/>
      <c r="V125" s="62"/>
      <c r="W125" s="62"/>
      <c r="X125" s="62"/>
      <c r="Y125" s="62"/>
      <c r="Z125" s="62"/>
      <c r="AA125" s="62"/>
      <c r="AB125" s="62"/>
      <c r="AC125" s="94"/>
      <c r="AD125" s="94"/>
      <c r="AE125" s="94"/>
      <c r="AF125" s="94"/>
      <c r="AG125" s="94"/>
      <c r="AH125" s="94"/>
      <c r="AI125" s="120" t="s">
        <v>125</v>
      </c>
      <c r="AJ125" s="121"/>
      <c r="AK125" s="121"/>
      <c r="AL125" s="121"/>
      <c r="AM125" s="121"/>
      <c r="AN125" s="121"/>
      <c r="AO125" s="121"/>
      <c r="AP125" s="121"/>
      <c r="AQ125" s="121"/>
      <c r="AR125" s="122"/>
      <c r="AS125" s="122"/>
      <c r="AT125" s="123"/>
    </row>
    <row r="126" spans="1:46" ht="21">
      <c r="A126" s="176"/>
      <c r="B126" s="185" t="s">
        <v>27</v>
      </c>
      <c r="C126" s="295"/>
      <c r="D126" s="166"/>
      <c r="E126" s="166"/>
      <c r="H126" s="166"/>
      <c r="I126" s="166"/>
      <c r="J126" s="164"/>
      <c r="K126" s="164"/>
      <c r="L126" s="169"/>
      <c r="M126" s="61"/>
      <c r="N126" s="61"/>
      <c r="O126" s="61"/>
      <c r="P126" s="61"/>
      <c r="Q126" s="61"/>
      <c r="R126" s="61"/>
      <c r="S126" s="61"/>
      <c r="T126" s="61"/>
      <c r="U126" s="61"/>
      <c r="V126" s="62"/>
      <c r="W126" s="62"/>
      <c r="X126" s="62"/>
      <c r="Y126" s="62"/>
      <c r="Z126" s="62"/>
      <c r="AA126" s="62"/>
      <c r="AB126" s="62"/>
      <c r="AC126" s="94"/>
      <c r="AD126" s="94"/>
      <c r="AE126" s="94"/>
      <c r="AF126" s="94"/>
      <c r="AG126" s="94"/>
      <c r="AH126" s="94"/>
      <c r="AI126" s="116"/>
      <c r="AJ126" s="117"/>
      <c r="AK126" s="117"/>
      <c r="AL126" s="117"/>
      <c r="AM126" s="117"/>
      <c r="AN126" s="117"/>
      <c r="AO126" s="117"/>
      <c r="AP126" s="117"/>
      <c r="AQ126" s="117"/>
      <c r="AR126" s="124"/>
      <c r="AS126" s="124"/>
      <c r="AT126" s="125"/>
    </row>
    <row r="127" spans="1:46" ht="21">
      <c r="A127" s="176"/>
      <c r="B127" s="185" t="s">
        <v>28</v>
      </c>
      <c r="C127" s="294"/>
      <c r="D127" s="166"/>
      <c r="E127" s="166"/>
      <c r="H127" s="166"/>
      <c r="I127" s="166"/>
      <c r="J127" s="164"/>
      <c r="K127" s="164"/>
      <c r="L127" s="169"/>
      <c r="M127" s="61"/>
      <c r="N127" s="61"/>
      <c r="O127" s="61"/>
      <c r="P127" s="61"/>
      <c r="Q127" s="61"/>
      <c r="R127" s="61"/>
      <c r="S127" s="61"/>
      <c r="T127" s="61"/>
      <c r="U127" s="61"/>
      <c r="V127" s="62"/>
      <c r="W127" s="62"/>
      <c r="X127" s="62"/>
      <c r="Y127" s="62"/>
      <c r="Z127" s="62"/>
      <c r="AA127" s="62"/>
      <c r="AB127" s="62"/>
      <c r="AC127" s="94"/>
      <c r="AD127" s="94"/>
      <c r="AE127" s="94"/>
      <c r="AF127" s="94"/>
      <c r="AG127" s="94"/>
      <c r="AH127" s="94"/>
      <c r="AI127" s="127" t="s">
        <v>26</v>
      </c>
      <c r="AJ127" s="117"/>
      <c r="AK127" s="117">
        <v>12</v>
      </c>
      <c r="AL127" s="117"/>
      <c r="AM127" s="117"/>
      <c r="AN127" s="117" t="str">
        <f>+'Irradiation database'!A17</f>
        <v>Islamabad</v>
      </c>
      <c r="AO127" s="117"/>
      <c r="AP127" s="117"/>
      <c r="AQ127" s="117"/>
      <c r="AR127" s="124"/>
      <c r="AS127" s="124"/>
      <c r="AT127" s="125"/>
    </row>
    <row r="128" spans="1:46" ht="21">
      <c r="A128" s="176"/>
      <c r="B128" s="185" t="s">
        <v>29</v>
      </c>
      <c r="C128" s="294"/>
      <c r="D128" s="166"/>
      <c r="E128" s="166"/>
      <c r="H128" s="166"/>
      <c r="I128" s="166"/>
      <c r="J128" s="164"/>
      <c r="K128" s="164"/>
      <c r="L128" s="169"/>
      <c r="M128" s="61"/>
      <c r="N128" s="61"/>
      <c r="O128" s="61"/>
      <c r="P128" s="61"/>
      <c r="Q128" s="61"/>
      <c r="R128" s="61"/>
      <c r="S128" s="61"/>
      <c r="T128" s="61"/>
      <c r="U128" s="61"/>
      <c r="V128" s="62"/>
      <c r="W128" s="62"/>
      <c r="X128" s="62"/>
      <c r="Y128" s="62"/>
      <c r="Z128" s="62"/>
      <c r="AA128" s="62"/>
      <c r="AB128" s="62"/>
      <c r="AC128" s="94"/>
      <c r="AD128" s="94"/>
      <c r="AE128" s="94"/>
      <c r="AF128" s="94"/>
      <c r="AG128" s="94"/>
      <c r="AH128" s="94"/>
      <c r="AI128" s="127" t="s">
        <v>27</v>
      </c>
      <c r="AJ128" s="117"/>
      <c r="AK128" s="117">
        <v>24</v>
      </c>
      <c r="AL128" s="117"/>
      <c r="AM128" s="117"/>
      <c r="AN128" s="117" t="str">
        <f>+'Irradiation database'!A38</f>
        <v>Karachi</v>
      </c>
      <c r="AO128" s="117"/>
      <c r="AP128" s="117"/>
      <c r="AQ128" s="117"/>
      <c r="AR128" s="124"/>
      <c r="AS128" s="124"/>
      <c r="AT128" s="125"/>
    </row>
    <row r="129" spans="1:46" ht="21">
      <c r="A129" s="176"/>
      <c r="B129" s="185" t="s">
        <v>30</v>
      </c>
      <c r="C129" s="294"/>
      <c r="D129" s="166"/>
      <c r="E129" s="166"/>
      <c r="H129" s="166"/>
      <c r="I129" s="166"/>
      <c r="J129" s="164"/>
      <c r="K129" s="164"/>
      <c r="L129" s="169"/>
      <c r="M129" s="61"/>
      <c r="N129" s="61"/>
      <c r="O129" s="61"/>
      <c r="P129" s="61"/>
      <c r="Q129" s="61"/>
      <c r="R129" s="61"/>
      <c r="S129" s="61"/>
      <c r="T129" s="61"/>
      <c r="U129" s="61"/>
      <c r="V129" s="62"/>
      <c r="W129" s="62"/>
      <c r="X129" s="62"/>
      <c r="Y129" s="62"/>
      <c r="Z129" s="62"/>
      <c r="AA129" s="62"/>
      <c r="AB129" s="62"/>
      <c r="AC129" s="94"/>
      <c r="AD129" s="94"/>
      <c r="AE129" s="94"/>
      <c r="AF129" s="94"/>
      <c r="AG129" s="94"/>
      <c r="AH129" s="94"/>
      <c r="AI129" s="127" t="s">
        <v>28</v>
      </c>
      <c r="AJ129" s="117"/>
      <c r="AK129" s="117"/>
      <c r="AL129" s="117"/>
      <c r="AM129" s="117"/>
      <c r="AN129" s="117" t="str">
        <f>+'Irradiation database'!A59</f>
        <v>Bahawalpur</v>
      </c>
      <c r="AO129" s="117"/>
      <c r="AP129" s="117"/>
      <c r="AQ129" s="117"/>
      <c r="AR129" s="124"/>
      <c r="AS129" s="124"/>
      <c r="AT129" s="125"/>
    </row>
    <row r="130" spans="1:46" ht="21">
      <c r="A130" s="176"/>
      <c r="B130" s="185" t="s">
        <v>31</v>
      </c>
      <c r="C130" s="294"/>
      <c r="D130" s="166"/>
      <c r="E130" s="166"/>
      <c r="H130" s="166"/>
      <c r="I130" s="166"/>
      <c r="J130" s="164"/>
      <c r="K130" s="164"/>
      <c r="L130" s="169"/>
      <c r="M130" s="61"/>
      <c r="N130" s="61"/>
      <c r="O130" s="61"/>
      <c r="P130" s="61"/>
      <c r="Q130" s="61"/>
      <c r="R130" s="61"/>
      <c r="S130" s="61"/>
      <c r="T130" s="61"/>
      <c r="U130" s="61"/>
      <c r="V130" s="62"/>
      <c r="W130" s="62"/>
      <c r="X130" s="62"/>
      <c r="Y130" s="62"/>
      <c r="Z130" s="62"/>
      <c r="AA130" s="62"/>
      <c r="AB130" s="62"/>
      <c r="AC130" s="94"/>
      <c r="AD130" s="94"/>
      <c r="AE130" s="94"/>
      <c r="AF130" s="94"/>
      <c r="AG130" s="94"/>
      <c r="AH130" s="94"/>
      <c r="AI130" s="127" t="s">
        <v>29</v>
      </c>
      <c r="AJ130" s="117"/>
      <c r="AK130" s="117"/>
      <c r="AL130" s="117"/>
      <c r="AM130" s="117"/>
      <c r="AN130" s="117" t="str">
        <f>+'Irradiation database'!A80</f>
        <v>Chiniot</v>
      </c>
      <c r="AO130" s="117"/>
      <c r="AP130" s="117"/>
      <c r="AQ130" s="117"/>
      <c r="AR130" s="124"/>
      <c r="AS130" s="124"/>
      <c r="AT130" s="125"/>
    </row>
    <row r="131" spans="1:46" ht="21">
      <c r="A131" s="176"/>
      <c r="B131" s="185" t="s">
        <v>32</v>
      </c>
      <c r="C131" s="294"/>
      <c r="D131" s="166"/>
      <c r="E131" s="166"/>
      <c r="H131" s="166"/>
      <c r="I131" s="166"/>
      <c r="J131" s="164"/>
      <c r="K131" s="164"/>
      <c r="L131" s="169"/>
      <c r="M131" s="148"/>
      <c r="N131" s="61"/>
      <c r="O131" s="61"/>
      <c r="P131" s="61"/>
      <c r="Q131" s="61"/>
      <c r="R131" s="61"/>
      <c r="S131" s="61"/>
      <c r="T131" s="61"/>
      <c r="U131" s="61"/>
      <c r="V131" s="62"/>
      <c r="W131" s="62"/>
      <c r="X131" s="62"/>
      <c r="Y131" s="62"/>
      <c r="Z131" s="62"/>
      <c r="AA131" s="62"/>
      <c r="AB131" s="62"/>
      <c r="AC131" s="94"/>
      <c r="AD131" s="94"/>
      <c r="AE131" s="94"/>
      <c r="AF131" s="94"/>
      <c r="AG131" s="94"/>
      <c r="AH131" s="94"/>
      <c r="AI131" s="127" t="s">
        <v>30</v>
      </c>
      <c r="AJ131" s="117"/>
      <c r="AK131" s="117"/>
      <c r="AL131" s="117"/>
      <c r="AM131" s="117"/>
      <c r="AN131" s="117" t="str">
        <f>+'Irradiation database'!A122</f>
        <v>Faisalabad(Lyallpur)</v>
      </c>
      <c r="AO131" s="117"/>
      <c r="AP131" s="117"/>
      <c r="AQ131" s="117"/>
      <c r="AR131" s="124"/>
      <c r="AS131" s="124"/>
      <c r="AT131" s="125"/>
    </row>
    <row r="132" spans="1:46" ht="21">
      <c r="A132" s="176"/>
      <c r="B132" s="185" t="s">
        <v>33</v>
      </c>
      <c r="C132" s="294"/>
      <c r="D132" s="166"/>
      <c r="E132" s="166"/>
      <c r="H132" s="166"/>
      <c r="I132" s="166"/>
      <c r="J132" s="164"/>
      <c r="K132" s="164"/>
      <c r="L132" s="169"/>
      <c r="M132" s="148"/>
      <c r="N132" s="61"/>
      <c r="O132" s="61"/>
      <c r="P132" s="61"/>
      <c r="Q132" s="61"/>
      <c r="R132" s="61"/>
      <c r="S132" s="61"/>
      <c r="T132" s="61"/>
      <c r="U132" s="61"/>
      <c r="V132" s="62"/>
      <c r="W132" s="62"/>
      <c r="X132" s="62"/>
      <c r="Y132" s="62"/>
      <c r="Z132" s="62"/>
      <c r="AA132" s="62"/>
      <c r="AB132" s="62"/>
      <c r="AC132" s="94"/>
      <c r="AD132" s="94"/>
      <c r="AE132" s="94"/>
      <c r="AF132" s="94"/>
      <c r="AG132" s="94"/>
      <c r="AH132" s="94"/>
      <c r="AI132" s="127" t="s">
        <v>31</v>
      </c>
      <c r="AJ132" s="117"/>
      <c r="AK132" s="117"/>
      <c r="AL132" s="117"/>
      <c r="AM132" s="117"/>
      <c r="AN132" s="117" t="str">
        <f>+'Irradiation database'!A143</f>
        <v>Gujranwala</v>
      </c>
      <c r="AO132" s="117"/>
      <c r="AP132" s="117"/>
      <c r="AQ132" s="117"/>
      <c r="AR132" s="124"/>
      <c r="AS132" s="124"/>
      <c r="AT132" s="125"/>
    </row>
    <row r="133" spans="1:46" ht="21">
      <c r="A133" s="176"/>
      <c r="B133" s="185" t="s">
        <v>34</v>
      </c>
      <c r="C133" s="294"/>
      <c r="D133" s="166"/>
      <c r="E133" s="166"/>
      <c r="H133" s="166"/>
      <c r="I133" s="166"/>
      <c r="J133" s="164"/>
      <c r="K133" s="164"/>
      <c r="L133" s="169"/>
      <c r="M133" s="148"/>
      <c r="N133" s="61"/>
      <c r="O133" s="61"/>
      <c r="P133" s="61"/>
      <c r="Q133" s="61"/>
      <c r="R133" s="61"/>
      <c r="S133" s="61"/>
      <c r="T133" s="61"/>
      <c r="U133" s="61"/>
      <c r="V133" s="62"/>
      <c r="W133" s="62"/>
      <c r="X133" s="62"/>
      <c r="Y133" s="62"/>
      <c r="Z133" s="62"/>
      <c r="AA133" s="62"/>
      <c r="AB133" s="62"/>
      <c r="AC133" s="94"/>
      <c r="AD133" s="94"/>
      <c r="AE133" s="94"/>
      <c r="AF133" s="94"/>
      <c r="AG133" s="94"/>
      <c r="AH133" s="94"/>
      <c r="AI133" s="127" t="s">
        <v>32</v>
      </c>
      <c r="AJ133" s="117"/>
      <c r="AK133" s="117"/>
      <c r="AL133" s="117"/>
      <c r="AM133" s="117"/>
      <c r="AN133" s="117" t="str">
        <f>+'Irradiation database'!A164</f>
        <v>Gujrat</v>
      </c>
      <c r="AO133" s="117"/>
      <c r="AP133" s="117"/>
      <c r="AQ133" s="117"/>
      <c r="AR133" s="124"/>
      <c r="AS133" s="124"/>
      <c r="AT133" s="125"/>
    </row>
    <row r="134" spans="1:46" ht="21">
      <c r="A134" s="176"/>
      <c r="B134" s="185" t="s">
        <v>35</v>
      </c>
      <c r="C134" s="294"/>
      <c r="D134" s="166"/>
      <c r="E134" s="166"/>
      <c r="H134" s="166"/>
      <c r="I134" s="166"/>
      <c r="J134" s="164"/>
      <c r="K134" s="164"/>
      <c r="L134" s="169"/>
      <c r="M134" s="148"/>
      <c r="N134" s="61"/>
      <c r="O134" s="61"/>
      <c r="P134" s="61"/>
      <c r="Q134" s="61"/>
      <c r="R134" s="61"/>
      <c r="S134" s="61"/>
      <c r="T134" s="61"/>
      <c r="U134" s="61"/>
      <c r="V134" s="62"/>
      <c r="W134" s="62"/>
      <c r="X134" s="62"/>
      <c r="Y134" s="62"/>
      <c r="Z134" s="62"/>
      <c r="AA134" s="62"/>
      <c r="AB134" s="62"/>
      <c r="AC134" s="94"/>
      <c r="AD134" s="94"/>
      <c r="AE134" s="94"/>
      <c r="AF134" s="94"/>
      <c r="AG134" s="94"/>
      <c r="AH134" s="94"/>
      <c r="AI134" s="127" t="s">
        <v>33</v>
      </c>
      <c r="AJ134" s="117"/>
      <c r="AK134" s="117"/>
      <c r="AL134" s="117"/>
      <c r="AM134" s="117"/>
      <c r="AN134" s="117" t="str">
        <f>+'Irradiation database'!A185</f>
        <v>Hyderabad</v>
      </c>
      <c r="AO134" s="117"/>
      <c r="AP134" s="117"/>
      <c r="AQ134" s="117"/>
      <c r="AR134" s="124"/>
      <c r="AS134" s="124"/>
      <c r="AT134" s="125"/>
    </row>
    <row r="135" spans="1:46" ht="21">
      <c r="A135" s="176"/>
      <c r="B135" s="185" t="s">
        <v>36</v>
      </c>
      <c r="C135" s="294"/>
      <c r="D135" s="166"/>
      <c r="E135" s="166"/>
      <c r="H135" s="166"/>
      <c r="I135" s="166"/>
      <c r="J135" s="164"/>
      <c r="K135" s="164"/>
      <c r="L135" s="169"/>
      <c r="M135" s="148"/>
      <c r="N135" s="61"/>
      <c r="O135" s="61"/>
      <c r="P135" s="61"/>
      <c r="Q135" s="61"/>
      <c r="R135" s="61"/>
      <c r="S135" s="61"/>
      <c r="T135" s="61"/>
      <c r="U135" s="61"/>
      <c r="V135" s="62"/>
      <c r="W135" s="62"/>
      <c r="X135" s="62"/>
      <c r="Y135" s="62"/>
      <c r="Z135" s="62"/>
      <c r="AA135" s="62"/>
      <c r="AB135" s="62"/>
      <c r="AC135" s="94"/>
      <c r="AD135" s="94"/>
      <c r="AE135" s="94"/>
      <c r="AF135" s="94"/>
      <c r="AG135" s="94"/>
      <c r="AH135" s="94"/>
      <c r="AI135" s="127" t="s">
        <v>34</v>
      </c>
      <c r="AJ135" s="117"/>
      <c r="AK135" s="117"/>
      <c r="AL135" s="117"/>
      <c r="AM135" s="117"/>
      <c r="AN135" s="117" t="str">
        <f>+'Irradiation database'!A206</f>
        <v>Jhang</v>
      </c>
      <c r="AO135" s="117"/>
      <c r="AP135" s="117"/>
      <c r="AQ135" s="117"/>
      <c r="AR135" s="124"/>
      <c r="AS135" s="124"/>
      <c r="AT135" s="125"/>
    </row>
    <row r="136" spans="1:46" ht="21">
      <c r="A136" s="176"/>
      <c r="B136" s="185" t="s">
        <v>5</v>
      </c>
      <c r="C136" s="294"/>
      <c r="D136" s="166"/>
      <c r="E136" s="166"/>
      <c r="H136" s="166"/>
      <c r="I136" s="166"/>
      <c r="J136" s="164"/>
      <c r="K136" s="164"/>
      <c r="L136" s="169"/>
      <c r="M136" s="148"/>
      <c r="N136" s="61"/>
      <c r="O136" s="61"/>
      <c r="P136" s="61"/>
      <c r="Q136" s="61"/>
      <c r="R136" s="61"/>
      <c r="S136" s="61"/>
      <c r="T136" s="61"/>
      <c r="U136" s="61"/>
      <c r="V136" s="62"/>
      <c r="W136" s="62"/>
      <c r="X136" s="62"/>
      <c r="Y136" s="62"/>
      <c r="Z136" s="62"/>
      <c r="AA136" s="62"/>
      <c r="AB136" s="62"/>
      <c r="AC136" s="94"/>
      <c r="AD136" s="94"/>
      <c r="AE136" s="94"/>
      <c r="AF136" s="94"/>
      <c r="AG136" s="94"/>
      <c r="AH136" s="94"/>
      <c r="AI136" s="127" t="s">
        <v>35</v>
      </c>
      <c r="AJ136" s="117"/>
      <c r="AK136" s="117"/>
      <c r="AL136" s="117"/>
      <c r="AM136" s="117"/>
      <c r="AN136" s="117" t="str">
        <f>+'Irradiation database'!A227</f>
        <v>Kasur</v>
      </c>
      <c r="AO136" s="117"/>
      <c r="AP136" s="117"/>
      <c r="AQ136" s="117"/>
      <c r="AR136" s="124"/>
      <c r="AS136" s="124"/>
      <c r="AT136" s="125"/>
    </row>
    <row r="137" spans="1:46" ht="21">
      <c r="A137" s="176"/>
      <c r="B137" s="186"/>
      <c r="C137" s="294"/>
      <c r="D137" s="166"/>
      <c r="E137" s="166"/>
      <c r="H137" s="166"/>
      <c r="I137" s="166"/>
      <c r="J137" s="164"/>
      <c r="K137" s="164"/>
      <c r="L137" s="169"/>
      <c r="M137" s="148"/>
      <c r="N137" s="61"/>
      <c r="O137" s="61"/>
      <c r="P137" s="61"/>
      <c r="Q137" s="61"/>
      <c r="R137" s="61"/>
      <c r="S137" s="61"/>
      <c r="T137" s="61"/>
      <c r="U137" s="61"/>
      <c r="V137" s="62"/>
      <c r="W137" s="62"/>
      <c r="X137" s="62"/>
      <c r="Y137" s="62"/>
      <c r="Z137" s="62"/>
      <c r="AA137" s="62"/>
      <c r="AB137" s="62"/>
      <c r="AC137" s="94"/>
      <c r="AD137" s="94"/>
      <c r="AE137" s="94"/>
      <c r="AF137" s="94"/>
      <c r="AG137" s="94"/>
      <c r="AH137" s="94"/>
      <c r="AI137" s="127" t="s">
        <v>36</v>
      </c>
      <c r="AJ137" s="117"/>
      <c r="AK137" s="117"/>
      <c r="AL137" s="117"/>
      <c r="AM137" s="117"/>
      <c r="AN137" s="117" t="str">
        <f>+'Irradiation database'!A248</f>
        <v>Lahore</v>
      </c>
      <c r="AO137" s="117"/>
      <c r="AP137" s="117"/>
      <c r="AQ137" s="117"/>
      <c r="AR137" s="124"/>
      <c r="AS137" s="124"/>
      <c r="AT137" s="125"/>
    </row>
    <row r="138" spans="1:46" ht="21">
      <c r="A138" s="176"/>
      <c r="B138" s="186" t="s">
        <v>46</v>
      </c>
      <c r="C138" s="294"/>
      <c r="D138" s="166"/>
      <c r="E138" s="166"/>
      <c r="H138" s="166"/>
      <c r="I138" s="166"/>
      <c r="J138" s="164"/>
      <c r="K138" s="164"/>
      <c r="L138" s="169"/>
      <c r="M138" s="148"/>
      <c r="N138" s="61"/>
      <c r="O138" s="61"/>
      <c r="P138" s="61"/>
      <c r="Q138" s="61"/>
      <c r="R138" s="61"/>
      <c r="S138" s="61"/>
      <c r="T138" s="61"/>
      <c r="U138" s="61"/>
      <c r="V138" s="62"/>
      <c r="W138" s="62"/>
      <c r="X138" s="62"/>
      <c r="Y138" s="62"/>
      <c r="Z138" s="62"/>
      <c r="AA138" s="62"/>
      <c r="AB138" s="62"/>
      <c r="AC138" s="94"/>
      <c r="AD138" s="94"/>
      <c r="AE138" s="94"/>
      <c r="AF138" s="94"/>
      <c r="AG138" s="94"/>
      <c r="AH138" s="94"/>
      <c r="AI138" s="127" t="s">
        <v>5</v>
      </c>
      <c r="AJ138" s="117"/>
      <c r="AK138" s="117"/>
      <c r="AL138" s="117"/>
      <c r="AM138" s="117"/>
      <c r="AN138" s="117" t="str">
        <f>+'Irradiation database'!A269</f>
        <v>Mardan</v>
      </c>
      <c r="AO138" s="117"/>
      <c r="AP138" s="117"/>
      <c r="AQ138" s="117"/>
      <c r="AR138" s="124"/>
      <c r="AS138" s="124"/>
      <c r="AT138" s="125"/>
    </row>
    <row r="139" spans="1:46" ht="21">
      <c r="A139" s="176"/>
      <c r="B139" s="186" t="s">
        <v>47</v>
      </c>
      <c r="C139" s="294"/>
      <c r="D139" s="166"/>
      <c r="E139" s="166"/>
      <c r="H139" s="166"/>
      <c r="I139" s="166"/>
      <c r="J139" s="164"/>
      <c r="K139" s="164"/>
      <c r="L139" s="169"/>
      <c r="M139" s="148"/>
      <c r="N139" s="61"/>
      <c r="O139" s="61"/>
      <c r="P139" s="61"/>
      <c r="Q139" s="61"/>
      <c r="R139" s="61"/>
      <c r="S139" s="61"/>
      <c r="T139" s="61"/>
      <c r="U139" s="61"/>
      <c r="V139" s="62"/>
      <c r="W139" s="62"/>
      <c r="X139" s="62"/>
      <c r="Y139" s="62"/>
      <c r="Z139" s="62"/>
      <c r="AA139" s="62"/>
      <c r="AB139" s="62"/>
      <c r="AC139" s="94"/>
      <c r="AD139" s="94"/>
      <c r="AE139" s="94"/>
      <c r="AF139" s="94"/>
      <c r="AG139" s="94"/>
      <c r="AH139" s="94"/>
      <c r="AI139" s="137"/>
      <c r="AJ139" s="117"/>
      <c r="AK139" s="117"/>
      <c r="AL139" s="117"/>
      <c r="AM139" s="117"/>
      <c r="AN139" s="117" t="str">
        <f>+'Irradiation database'!A290</f>
        <v>Multan</v>
      </c>
      <c r="AO139" s="117"/>
      <c r="AP139" s="117"/>
      <c r="AQ139" s="117"/>
      <c r="AR139" s="124"/>
      <c r="AS139" s="124"/>
      <c r="AT139" s="125"/>
    </row>
    <row r="140" spans="1:46" ht="21">
      <c r="A140" s="176"/>
      <c r="B140" s="186" t="s">
        <v>48</v>
      </c>
      <c r="C140" s="294"/>
      <c r="D140" s="166"/>
      <c r="E140" s="166"/>
      <c r="H140" s="166"/>
      <c r="I140" s="166"/>
      <c r="J140" s="164"/>
      <c r="K140" s="164"/>
      <c r="L140" s="169"/>
      <c r="M140" s="148"/>
      <c r="N140" s="148"/>
      <c r="O140" s="61"/>
      <c r="P140" s="61"/>
      <c r="Q140" s="61"/>
      <c r="R140" s="61"/>
      <c r="S140" s="61"/>
      <c r="T140" s="61"/>
      <c r="U140" s="61"/>
      <c r="V140" s="62"/>
      <c r="W140" s="62"/>
      <c r="X140" s="62"/>
      <c r="Y140" s="62"/>
      <c r="Z140" s="62"/>
      <c r="AA140" s="62"/>
      <c r="AB140" s="62"/>
      <c r="AC140" s="94"/>
      <c r="AD140" s="94"/>
      <c r="AE140" s="94"/>
      <c r="AF140" s="94"/>
      <c r="AG140" s="94"/>
      <c r="AH140" s="94"/>
      <c r="AI140" s="137" t="s">
        <v>46</v>
      </c>
      <c r="AJ140" s="117"/>
      <c r="AK140" s="117"/>
      <c r="AL140" s="117"/>
      <c r="AM140" s="117"/>
      <c r="AN140" s="117" t="str">
        <f>+'Irradiation database'!A311</f>
        <v>Nawabshah</v>
      </c>
      <c r="AO140" s="117"/>
      <c r="AP140" s="117"/>
      <c r="AQ140" s="117"/>
      <c r="AR140" s="124"/>
      <c r="AS140" s="124"/>
      <c r="AT140" s="125"/>
    </row>
    <row r="141" spans="1:46" ht="21">
      <c r="A141" s="176"/>
      <c r="B141" s="184" t="s">
        <v>88</v>
      </c>
      <c r="C141" s="294"/>
      <c r="D141" s="166"/>
      <c r="E141" s="164"/>
      <c r="F141" s="164"/>
      <c r="G141" s="164"/>
      <c r="H141" s="164"/>
      <c r="I141" s="163"/>
      <c r="J141" s="163"/>
      <c r="K141" s="163"/>
      <c r="L141" s="163"/>
      <c r="M141" s="148"/>
      <c r="N141" s="148"/>
      <c r="O141" s="61"/>
      <c r="P141" s="61"/>
      <c r="Q141" s="61"/>
      <c r="R141" s="61"/>
      <c r="S141" s="61"/>
      <c r="T141" s="61"/>
      <c r="U141" s="61"/>
      <c r="V141" s="62"/>
      <c r="W141" s="62"/>
      <c r="X141" s="62"/>
      <c r="Y141" s="62"/>
      <c r="Z141" s="62"/>
      <c r="AA141" s="62"/>
      <c r="AB141" s="62"/>
      <c r="AC141" s="94"/>
      <c r="AD141" s="94"/>
      <c r="AE141" s="94"/>
      <c r="AF141" s="94"/>
      <c r="AG141" s="94"/>
      <c r="AH141" s="94"/>
      <c r="AI141" s="137" t="s">
        <v>47</v>
      </c>
      <c r="AJ141" s="117"/>
      <c r="AK141" s="117"/>
      <c r="AL141" s="117"/>
      <c r="AM141" s="117"/>
      <c r="AN141" s="117" t="str">
        <f>+'Irradiation database'!A332</f>
        <v>Okara</v>
      </c>
      <c r="AO141" s="117"/>
      <c r="AP141" s="117"/>
      <c r="AQ141" s="117"/>
      <c r="AR141" s="124"/>
      <c r="AS141" s="124"/>
      <c r="AT141" s="125"/>
    </row>
    <row r="142" spans="1:46" ht="21">
      <c r="A142" s="176"/>
      <c r="B142" s="184" t="s">
        <v>49</v>
      </c>
      <c r="C142" s="294"/>
      <c r="D142" s="166"/>
      <c r="E142" s="164"/>
      <c r="F142" s="164"/>
      <c r="G142" s="164"/>
      <c r="H142" s="164"/>
      <c r="I142" s="163"/>
      <c r="J142" s="163"/>
      <c r="K142" s="163"/>
      <c r="L142" s="163"/>
      <c r="M142" s="148"/>
      <c r="N142" s="148"/>
      <c r="O142" s="61"/>
      <c r="P142" s="61"/>
      <c r="Q142" s="61"/>
      <c r="R142" s="61"/>
      <c r="S142" s="61"/>
      <c r="T142" s="61"/>
      <c r="U142" s="61"/>
      <c r="V142" s="62"/>
      <c r="W142" s="62"/>
      <c r="X142" s="62"/>
      <c r="Y142" s="62"/>
      <c r="Z142" s="62"/>
      <c r="AA142" s="62"/>
      <c r="AB142" s="62"/>
      <c r="AC142" s="94"/>
      <c r="AD142" s="94"/>
      <c r="AE142" s="94"/>
      <c r="AF142" s="94"/>
      <c r="AG142" s="94"/>
      <c r="AH142" s="94"/>
      <c r="AI142" s="137" t="s">
        <v>48</v>
      </c>
      <c r="AJ142" s="117"/>
      <c r="AK142" s="117"/>
      <c r="AL142" s="117"/>
      <c r="AM142" s="117"/>
      <c r="AN142" s="117" t="str">
        <f>+'Irradiation database'!A353</f>
        <v>Peshawar</v>
      </c>
      <c r="AO142" s="117"/>
      <c r="AP142" s="117"/>
      <c r="AQ142" s="117"/>
      <c r="AR142" s="124"/>
      <c r="AS142" s="124"/>
      <c r="AT142" s="125"/>
    </row>
    <row r="143" spans="1:46" ht="21">
      <c r="A143" s="176"/>
      <c r="B143" s="183"/>
      <c r="C143" s="279"/>
      <c r="D143" s="129"/>
      <c r="E143" s="61"/>
      <c r="F143" s="61"/>
      <c r="G143" s="148"/>
      <c r="H143" s="148"/>
      <c r="I143" s="148"/>
      <c r="J143" s="148"/>
      <c r="K143" s="148"/>
      <c r="L143" s="148"/>
      <c r="M143" s="148"/>
      <c r="N143" s="148"/>
      <c r="O143" s="61"/>
      <c r="P143" s="61"/>
      <c r="Q143" s="61"/>
      <c r="R143" s="61"/>
      <c r="S143" s="61"/>
      <c r="T143" s="61"/>
      <c r="U143" s="61"/>
      <c r="V143" s="62"/>
      <c r="W143" s="62"/>
      <c r="X143" s="62"/>
      <c r="Y143" s="62"/>
      <c r="Z143" s="62"/>
      <c r="AA143" s="62"/>
      <c r="AB143" s="62"/>
      <c r="AC143" s="94"/>
      <c r="AD143" s="94"/>
      <c r="AE143" s="94"/>
      <c r="AF143" s="94"/>
      <c r="AG143" s="94"/>
      <c r="AH143" s="94"/>
      <c r="AI143" s="116" t="s">
        <v>88</v>
      </c>
      <c r="AJ143" s="117"/>
      <c r="AK143" s="117"/>
      <c r="AL143" s="124"/>
      <c r="AM143" s="124"/>
      <c r="AN143" s="124"/>
      <c r="AO143" s="124"/>
      <c r="AP143" s="124"/>
      <c r="AQ143" s="136"/>
      <c r="AR143" s="136"/>
      <c r="AS143" s="136"/>
      <c r="AT143" s="138"/>
    </row>
    <row r="144" spans="1:46" ht="21">
      <c r="A144" s="176"/>
      <c r="B144" s="184" t="s">
        <v>0</v>
      </c>
      <c r="C144" s="279"/>
      <c r="D144" s="129"/>
      <c r="E144" s="61"/>
      <c r="F144" s="61"/>
      <c r="G144" s="148"/>
      <c r="H144" s="148"/>
      <c r="I144" s="148"/>
      <c r="J144" s="148"/>
      <c r="K144" s="148"/>
      <c r="L144" s="148"/>
      <c r="M144" s="148"/>
      <c r="N144" s="148"/>
      <c r="O144" s="61"/>
      <c r="P144" s="61"/>
      <c r="Q144" s="61"/>
      <c r="R144" s="61"/>
      <c r="S144" s="61"/>
      <c r="T144" s="61"/>
      <c r="U144" s="61"/>
      <c r="V144" s="62"/>
      <c r="W144" s="62"/>
      <c r="X144" s="62"/>
      <c r="Y144" s="62"/>
      <c r="Z144" s="62"/>
      <c r="AA144" s="62"/>
      <c r="AB144" s="62"/>
      <c r="AC144" s="94"/>
      <c r="AD144" s="94"/>
      <c r="AE144" s="94"/>
      <c r="AF144" s="94"/>
      <c r="AG144" s="94"/>
      <c r="AH144" s="94"/>
      <c r="AI144" s="139" t="s">
        <v>49</v>
      </c>
      <c r="AJ144" s="140"/>
      <c r="AK144" s="140"/>
      <c r="AL144" s="141"/>
      <c r="AM144" s="141"/>
      <c r="AN144" s="141"/>
      <c r="AO144" s="141"/>
      <c r="AP144" s="141"/>
      <c r="AQ144" s="142"/>
      <c r="AR144" s="142"/>
      <c r="AS144" s="142"/>
      <c r="AT144" s="143"/>
    </row>
    <row r="145" spans="1:35" ht="21">
      <c r="A145" s="176"/>
      <c r="B145" s="184" t="s">
        <v>3</v>
      </c>
      <c r="C145" s="279"/>
      <c r="D145" s="129"/>
      <c r="E145" s="61"/>
      <c r="F145" s="61"/>
      <c r="G145" s="148"/>
      <c r="H145" s="148"/>
      <c r="I145" s="148"/>
      <c r="J145" s="148"/>
      <c r="K145" s="148"/>
      <c r="L145" s="148"/>
      <c r="M145" s="148"/>
      <c r="N145" s="148"/>
      <c r="O145" s="61"/>
      <c r="P145" s="61"/>
      <c r="Q145" s="61"/>
      <c r="R145" s="61"/>
      <c r="S145" s="61"/>
      <c r="T145" s="61"/>
      <c r="U145" s="61"/>
      <c r="V145" s="62"/>
      <c r="W145" s="62"/>
      <c r="X145" s="62"/>
      <c r="Y145" s="62"/>
      <c r="Z145" s="62"/>
      <c r="AA145" s="62"/>
      <c r="AB145" s="62"/>
      <c r="AC145" s="94"/>
      <c r="AD145" s="94"/>
      <c r="AE145" s="94"/>
      <c r="AF145" s="94"/>
      <c r="AG145" s="94"/>
      <c r="AH145" s="94"/>
      <c r="AI145" s="94"/>
    </row>
    <row r="146" spans="1:35" ht="21">
      <c r="A146" s="176"/>
      <c r="B146" s="184" t="s">
        <v>50</v>
      </c>
      <c r="C146" s="279"/>
      <c r="D146" s="129"/>
      <c r="E146" s="61"/>
      <c r="F146" s="61"/>
      <c r="G146" s="148"/>
      <c r="H146" s="148"/>
      <c r="I146" s="148"/>
      <c r="J146" s="148"/>
      <c r="K146" s="148"/>
      <c r="L146" s="148"/>
      <c r="M146" s="148"/>
      <c r="N146" s="148"/>
      <c r="O146" s="61"/>
      <c r="P146" s="61"/>
      <c r="Q146" s="61"/>
      <c r="R146" s="61"/>
      <c r="S146" s="61"/>
      <c r="T146" s="61"/>
      <c r="U146" s="61"/>
      <c r="V146" s="62"/>
      <c r="W146" s="62"/>
      <c r="X146" s="62"/>
      <c r="Y146" s="62"/>
      <c r="Z146" s="62"/>
      <c r="AA146" s="62"/>
      <c r="AB146" s="62"/>
      <c r="AC146" s="94"/>
      <c r="AD146" s="94"/>
      <c r="AE146" s="94"/>
      <c r="AF146" s="94"/>
      <c r="AG146" s="94"/>
      <c r="AH146" s="94"/>
      <c r="AI146" s="156">
        <v>1</v>
      </c>
    </row>
    <row r="147" spans="1:35" ht="21">
      <c r="A147" s="176"/>
      <c r="B147" s="184" t="s">
        <v>52</v>
      </c>
      <c r="C147" s="279"/>
      <c r="D147" s="129"/>
      <c r="E147" s="61"/>
      <c r="F147" s="61"/>
      <c r="G147" s="148"/>
      <c r="H147" s="148"/>
      <c r="I147" s="148"/>
      <c r="J147" s="148"/>
      <c r="K147" s="148"/>
      <c r="L147" s="148"/>
      <c r="M147" s="148"/>
      <c r="N147" s="148"/>
      <c r="O147" s="148"/>
      <c r="P147" s="61"/>
      <c r="Q147" s="61"/>
      <c r="R147" s="61"/>
      <c r="S147" s="61"/>
      <c r="T147" s="61"/>
      <c r="U147" s="61"/>
      <c r="V147" s="62"/>
      <c r="W147" s="62"/>
      <c r="X147" s="62"/>
      <c r="Y147" s="62"/>
      <c r="Z147" s="62"/>
      <c r="AA147" s="62"/>
      <c r="AB147" s="62"/>
      <c r="AC147" s="94"/>
      <c r="AD147" s="94"/>
      <c r="AE147" s="94"/>
      <c r="AF147" s="94"/>
      <c r="AG147" s="94"/>
      <c r="AH147" s="94"/>
      <c r="AI147" s="156">
        <v>5</v>
      </c>
    </row>
    <row r="148" spans="1:35" ht="21">
      <c r="A148" s="176"/>
      <c r="B148" s="184" t="s">
        <v>56</v>
      </c>
      <c r="C148" s="279"/>
      <c r="D148" s="129"/>
      <c r="E148" s="61"/>
      <c r="F148" s="61"/>
      <c r="G148" s="148"/>
      <c r="H148" s="148"/>
      <c r="I148" s="148"/>
      <c r="J148" s="148"/>
      <c r="K148" s="148"/>
      <c r="L148" s="148"/>
      <c r="M148" s="148"/>
      <c r="N148" s="148"/>
      <c r="O148" s="148"/>
      <c r="P148" s="61"/>
      <c r="Q148" s="61"/>
      <c r="R148" s="61"/>
      <c r="S148" s="61"/>
      <c r="T148" s="61"/>
      <c r="U148" s="61"/>
      <c r="V148" s="62"/>
      <c r="W148" s="62"/>
      <c r="X148" s="62"/>
      <c r="Y148" s="62"/>
      <c r="Z148" s="62"/>
      <c r="AA148" s="62"/>
      <c r="AB148" s="62"/>
      <c r="AC148" s="94"/>
      <c r="AD148" s="94"/>
      <c r="AE148" s="94"/>
      <c r="AF148" s="94"/>
      <c r="AG148" s="94"/>
      <c r="AH148" s="94"/>
      <c r="AI148" s="94">
        <v>10</v>
      </c>
    </row>
    <row r="149" spans="1:35" ht="21">
      <c r="A149" s="176"/>
      <c r="B149" s="184" t="s">
        <v>58</v>
      </c>
      <c r="C149" s="279"/>
      <c r="D149" s="129"/>
      <c r="E149" s="61"/>
      <c r="F149" s="61"/>
      <c r="G149" s="148"/>
      <c r="H149" s="148"/>
      <c r="I149" s="148"/>
      <c r="J149" s="148"/>
      <c r="K149" s="148"/>
      <c r="L149" s="148"/>
      <c r="M149" s="148"/>
      <c r="N149" s="148"/>
      <c r="O149" s="148"/>
      <c r="P149" s="61"/>
      <c r="Q149" s="148"/>
      <c r="R149" s="61"/>
      <c r="S149" s="61"/>
      <c r="T149" s="61"/>
      <c r="U149" s="61"/>
      <c r="V149" s="62"/>
      <c r="W149" s="62"/>
      <c r="X149" s="62"/>
      <c r="Y149" s="62"/>
      <c r="Z149" s="62"/>
      <c r="AA149" s="62"/>
      <c r="AB149" s="62"/>
      <c r="AC149" s="94"/>
      <c r="AD149" s="94"/>
      <c r="AE149" s="94"/>
      <c r="AF149" s="94"/>
      <c r="AG149" s="94"/>
      <c r="AH149" s="94"/>
      <c r="AI149" s="94">
        <v>15</v>
      </c>
    </row>
    <row r="150" spans="1:35" ht="21">
      <c r="A150" s="176"/>
      <c r="B150" s="184" t="s">
        <v>60</v>
      </c>
      <c r="C150" s="279"/>
      <c r="D150" s="129"/>
      <c r="E150" s="61"/>
      <c r="F150" s="61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61"/>
      <c r="S150" s="61"/>
      <c r="T150" s="148"/>
      <c r="U150" s="61"/>
      <c r="V150" s="62"/>
      <c r="W150" s="62"/>
      <c r="X150" s="62"/>
      <c r="Y150" s="62"/>
      <c r="Z150" s="62"/>
      <c r="AA150" s="62"/>
      <c r="AB150" s="62"/>
      <c r="AC150" s="94"/>
      <c r="AD150" s="94"/>
      <c r="AE150" s="94"/>
      <c r="AF150" s="94"/>
      <c r="AG150" s="94"/>
      <c r="AH150" s="94"/>
      <c r="AI150" s="94">
        <v>20</v>
      </c>
    </row>
    <row r="151" spans="1:35" ht="21">
      <c r="A151" s="176"/>
      <c r="B151" s="184" t="s">
        <v>62</v>
      </c>
      <c r="C151" s="279"/>
      <c r="D151" s="129"/>
      <c r="E151" s="61"/>
      <c r="F151" s="61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61"/>
      <c r="V151" s="62"/>
      <c r="W151" s="62"/>
      <c r="X151" s="62"/>
      <c r="Y151" s="62"/>
      <c r="Z151" s="62"/>
      <c r="AA151" s="62"/>
      <c r="AB151" s="62"/>
      <c r="AC151" s="94"/>
      <c r="AD151" s="94"/>
      <c r="AE151" s="94"/>
      <c r="AF151" s="94"/>
      <c r="AG151" s="94"/>
      <c r="AH151" s="94"/>
      <c r="AI151" s="94"/>
    </row>
    <row r="152" spans="1:35" ht="21">
      <c r="A152" s="176"/>
      <c r="B152" s="184" t="s">
        <v>64</v>
      </c>
      <c r="C152" s="279"/>
      <c r="D152" s="129"/>
      <c r="E152" s="61"/>
      <c r="F152" s="61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62"/>
      <c r="W152" s="62"/>
      <c r="X152" s="62"/>
      <c r="Y152" s="62"/>
      <c r="Z152" s="62"/>
      <c r="AA152" s="62"/>
      <c r="AB152" s="62"/>
      <c r="AC152" s="94"/>
      <c r="AD152" s="94"/>
      <c r="AE152" s="94"/>
      <c r="AF152" s="94"/>
      <c r="AG152" s="94"/>
      <c r="AH152" s="94"/>
      <c r="AI152" s="94"/>
    </row>
    <row r="153" spans="1:35" ht="21">
      <c r="A153" s="176"/>
      <c r="B153" s="184" t="s">
        <v>66</v>
      </c>
      <c r="C153" s="279"/>
      <c r="D153" s="129"/>
      <c r="E153" s="61"/>
      <c r="F153" s="61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62"/>
      <c r="W153" s="62"/>
      <c r="X153" s="62"/>
      <c r="Y153" s="62"/>
      <c r="Z153" s="62"/>
      <c r="AA153" s="62"/>
      <c r="AB153" s="62"/>
      <c r="AC153" s="94"/>
      <c r="AD153" s="94"/>
      <c r="AE153" s="94"/>
      <c r="AF153" s="94"/>
      <c r="AG153" s="94"/>
      <c r="AH153" s="94"/>
      <c r="AI153" s="94"/>
    </row>
    <row r="154" spans="1:35" ht="21">
      <c r="A154" s="176"/>
      <c r="B154" s="184" t="s">
        <v>1</v>
      </c>
      <c r="C154" s="279"/>
      <c r="D154" s="129"/>
      <c r="E154" s="61"/>
      <c r="F154" s="61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62"/>
      <c r="W154" s="62"/>
      <c r="X154" s="62"/>
      <c r="Y154" s="62"/>
      <c r="Z154" s="62"/>
      <c r="AA154" s="62"/>
      <c r="AB154" s="62"/>
      <c r="AC154" s="94"/>
      <c r="AD154" s="94"/>
      <c r="AE154" s="94"/>
      <c r="AF154" s="94"/>
      <c r="AG154" s="94"/>
      <c r="AH154" s="94"/>
      <c r="AI154" s="94"/>
    </row>
    <row r="155" spans="1:35" ht="21">
      <c r="A155" s="176"/>
      <c r="B155" s="184" t="s">
        <v>69</v>
      </c>
      <c r="C155" s="279"/>
      <c r="D155" s="129"/>
      <c r="E155" s="61"/>
      <c r="F155" s="61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62"/>
      <c r="W155" s="62"/>
      <c r="X155" s="62"/>
      <c r="Y155" s="62"/>
      <c r="Z155" s="62"/>
      <c r="AA155" s="62"/>
      <c r="AB155" s="62"/>
      <c r="AC155" s="94"/>
      <c r="AD155" s="94"/>
      <c r="AE155" s="94"/>
      <c r="AF155" s="94"/>
      <c r="AG155" s="94"/>
      <c r="AH155" s="94"/>
      <c r="AI155" s="94"/>
    </row>
    <row r="156" spans="1:35" ht="21">
      <c r="A156" s="176"/>
      <c r="B156" s="184" t="s">
        <v>2</v>
      </c>
      <c r="C156" s="279"/>
      <c r="D156" s="129"/>
      <c r="E156" s="61"/>
      <c r="F156" s="61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62"/>
      <c r="W156" s="62"/>
      <c r="X156" s="62"/>
      <c r="Y156" s="62"/>
      <c r="Z156" s="62"/>
      <c r="AA156" s="62"/>
      <c r="AB156" s="62"/>
      <c r="AC156" s="94"/>
      <c r="AD156" s="94"/>
      <c r="AE156" s="94"/>
      <c r="AF156" s="94"/>
      <c r="AG156" s="94"/>
      <c r="AH156" s="94"/>
      <c r="AI156" s="94"/>
    </row>
    <row r="157" spans="1:35" ht="21">
      <c r="A157" s="176"/>
      <c r="B157" s="184" t="s">
        <v>72</v>
      </c>
      <c r="C157" s="279"/>
      <c r="D157" s="129"/>
      <c r="E157" s="61"/>
      <c r="F157" s="61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62"/>
      <c r="W157" s="62"/>
      <c r="X157" s="62"/>
      <c r="Y157" s="62"/>
      <c r="Z157" s="62"/>
      <c r="AA157" s="62"/>
      <c r="AB157" s="62"/>
      <c r="AC157" s="94"/>
      <c r="AD157" s="94"/>
      <c r="AE157" s="94"/>
      <c r="AF157" s="94"/>
      <c r="AG157" s="94"/>
      <c r="AH157" s="94"/>
      <c r="AI157" s="94"/>
    </row>
    <row r="158" spans="1:35" ht="21">
      <c r="A158" s="176"/>
      <c r="B158" s="184" t="s">
        <v>74</v>
      </c>
      <c r="C158" s="279"/>
      <c r="D158" s="129"/>
      <c r="E158" s="61"/>
      <c r="F158" s="61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62"/>
      <c r="W158" s="62"/>
      <c r="X158" s="62"/>
      <c r="Y158" s="62"/>
      <c r="Z158" s="62"/>
      <c r="AA158" s="62"/>
      <c r="AB158" s="62"/>
      <c r="AC158" s="94"/>
      <c r="AD158" s="94"/>
      <c r="AE158" s="94"/>
      <c r="AF158" s="94"/>
      <c r="AG158" s="94"/>
      <c r="AH158" s="94"/>
      <c r="AI158" s="94"/>
    </row>
    <row r="159" spans="1:35" ht="21">
      <c r="A159" s="176"/>
      <c r="B159" s="184" t="s">
        <v>6</v>
      </c>
      <c r="C159" s="279"/>
      <c r="D159" s="129"/>
      <c r="E159" s="61"/>
      <c r="F159" s="61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62"/>
      <c r="W159" s="62"/>
      <c r="X159" s="62"/>
      <c r="Y159" s="62"/>
      <c r="Z159" s="62"/>
      <c r="AA159" s="62"/>
      <c r="AB159" s="62"/>
      <c r="AC159" s="94"/>
      <c r="AD159" s="94"/>
      <c r="AE159" s="94"/>
      <c r="AF159" s="94"/>
      <c r="AG159" s="94"/>
      <c r="AH159" s="94"/>
      <c r="AI159" s="94"/>
    </row>
    <row r="160" spans="1:35" ht="19.5">
      <c r="A160" s="177"/>
      <c r="B160" s="176"/>
      <c r="C160" s="279"/>
      <c r="D160" s="129"/>
      <c r="E160" s="61"/>
      <c r="F160" s="61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62"/>
      <c r="W160" s="62"/>
      <c r="X160" s="62"/>
      <c r="Y160" s="62"/>
      <c r="Z160" s="62"/>
      <c r="AA160" s="62"/>
      <c r="AB160" s="62"/>
      <c r="AC160" s="94"/>
      <c r="AD160" s="94"/>
      <c r="AE160" s="94"/>
      <c r="AF160" s="94"/>
      <c r="AG160" s="94"/>
      <c r="AH160" s="94"/>
      <c r="AI160" s="94"/>
    </row>
    <row r="161" spans="1:35" ht="19.5">
      <c r="A161" s="177"/>
      <c r="B161" s="176"/>
      <c r="C161" s="307"/>
      <c r="D161" s="131"/>
      <c r="M161" s="148"/>
      <c r="N161" s="148"/>
      <c r="O161" s="148"/>
      <c r="P161" s="148"/>
      <c r="Q161" s="148"/>
      <c r="R161" s="148"/>
      <c r="S161" s="148"/>
      <c r="T161" s="148"/>
      <c r="U161" s="148"/>
      <c r="V161" s="62"/>
      <c r="W161" s="62"/>
      <c r="X161" s="62"/>
      <c r="Y161" s="62"/>
      <c r="Z161" s="62"/>
      <c r="AA161" s="62"/>
      <c r="AB161" s="62"/>
      <c r="AC161" s="94"/>
      <c r="AD161" s="94"/>
      <c r="AE161" s="94"/>
      <c r="AF161" s="94"/>
      <c r="AG161" s="94"/>
      <c r="AH161" s="94"/>
      <c r="AI161" s="94"/>
    </row>
    <row r="162" spans="1:35" ht="19.5">
      <c r="A162" s="177"/>
      <c r="B162" s="176"/>
      <c r="C162" s="307"/>
      <c r="D162" s="131"/>
      <c r="M162" s="148"/>
      <c r="N162" s="148"/>
      <c r="O162" s="148"/>
      <c r="P162" s="148"/>
      <c r="Q162" s="148"/>
      <c r="R162" s="148"/>
      <c r="S162" s="148"/>
      <c r="T162" s="148"/>
      <c r="U162" s="148"/>
      <c r="V162" s="62"/>
      <c r="W162" s="62"/>
      <c r="X162" s="62"/>
      <c r="Y162" s="62"/>
      <c r="Z162" s="62"/>
      <c r="AA162" s="62"/>
      <c r="AB162" s="62"/>
      <c r="AC162" s="94"/>
      <c r="AD162" s="94"/>
      <c r="AE162" s="94"/>
      <c r="AF162" s="94"/>
      <c r="AG162" s="94"/>
      <c r="AH162" s="94"/>
      <c r="AI162" s="94"/>
    </row>
    <row r="163" spans="1:35" ht="19.5">
      <c r="A163" s="177"/>
      <c r="B163" s="176"/>
      <c r="C163" s="307"/>
      <c r="D163" s="131"/>
      <c r="N163" s="148"/>
      <c r="O163" s="148"/>
      <c r="P163" s="148"/>
      <c r="Q163" s="148"/>
      <c r="R163" s="148"/>
      <c r="S163" s="148"/>
      <c r="T163" s="148"/>
      <c r="U163" s="148"/>
      <c r="V163" s="62"/>
      <c r="W163" s="62"/>
      <c r="X163" s="62"/>
      <c r="Y163" s="62"/>
      <c r="Z163" s="62"/>
      <c r="AA163" s="62"/>
      <c r="AB163" s="62"/>
      <c r="AC163" s="94"/>
      <c r="AD163" s="94"/>
      <c r="AE163" s="94"/>
      <c r="AF163" s="94"/>
      <c r="AG163" s="94"/>
      <c r="AH163" s="94"/>
      <c r="AI163" s="94"/>
    </row>
    <row r="164" spans="1:35" ht="19.5">
      <c r="A164" s="177"/>
      <c r="B164" s="176"/>
      <c r="C164" s="307"/>
      <c r="D164" s="131"/>
      <c r="N164" s="148"/>
      <c r="O164" s="148"/>
      <c r="P164" s="148"/>
      <c r="Q164" s="148"/>
      <c r="R164" s="148"/>
      <c r="S164" s="148"/>
      <c r="T164" s="148"/>
      <c r="U164" s="148"/>
      <c r="V164" s="62"/>
      <c r="W164" s="62"/>
      <c r="X164" s="62"/>
      <c r="Y164" s="62"/>
      <c r="Z164" s="62"/>
      <c r="AA164" s="62"/>
      <c r="AB164" s="62"/>
      <c r="AC164" s="94"/>
      <c r="AD164" s="94"/>
      <c r="AE164" s="94"/>
      <c r="AF164" s="94"/>
      <c r="AG164" s="94"/>
      <c r="AH164" s="94"/>
      <c r="AI164" s="94"/>
    </row>
    <row r="165" spans="1:35" ht="19.5">
      <c r="A165" s="177"/>
      <c r="B165" s="176"/>
      <c r="C165" s="307"/>
      <c r="D165" s="131"/>
      <c r="N165" s="148"/>
      <c r="O165" s="148"/>
      <c r="P165" s="148"/>
      <c r="Q165" s="148"/>
      <c r="R165" s="148"/>
      <c r="S165" s="148"/>
      <c r="T165" s="148"/>
      <c r="U165" s="148"/>
      <c r="V165" s="62"/>
      <c r="W165" s="62"/>
      <c r="X165" s="62"/>
      <c r="Y165" s="62"/>
      <c r="Z165" s="62"/>
      <c r="AA165" s="62"/>
      <c r="AB165" s="62"/>
      <c r="AC165" s="94"/>
      <c r="AD165" s="94"/>
      <c r="AE165" s="94"/>
      <c r="AF165" s="94"/>
      <c r="AG165" s="94"/>
      <c r="AH165" s="94"/>
      <c r="AI165" s="94"/>
    </row>
    <row r="166" spans="1:35" ht="19.5">
      <c r="A166" s="177"/>
      <c r="B166" s="176"/>
      <c r="C166" s="307"/>
      <c r="D166" s="131"/>
      <c r="N166" s="148"/>
      <c r="O166" s="148"/>
      <c r="P166" s="148"/>
      <c r="Q166" s="148"/>
      <c r="R166" s="148"/>
      <c r="S166" s="148"/>
      <c r="T166" s="148"/>
      <c r="U166" s="148"/>
      <c r="V166" s="62"/>
      <c r="W166" s="62"/>
      <c r="X166" s="62"/>
      <c r="Y166" s="62"/>
      <c r="Z166" s="62"/>
      <c r="AA166" s="62"/>
      <c r="AB166" s="62"/>
      <c r="AC166" s="94"/>
      <c r="AD166" s="94"/>
      <c r="AE166" s="94"/>
      <c r="AF166" s="94"/>
      <c r="AG166" s="94"/>
      <c r="AH166" s="94"/>
      <c r="AI166" s="94"/>
    </row>
    <row r="167" spans="1:35" ht="19.5">
      <c r="A167" s="177"/>
      <c r="B167" s="176"/>
      <c r="C167" s="307"/>
      <c r="D167" s="131"/>
      <c r="N167" s="148"/>
      <c r="O167" s="148"/>
      <c r="P167" s="148"/>
      <c r="Q167" s="148"/>
      <c r="R167" s="148"/>
      <c r="S167" s="148"/>
      <c r="T167" s="148"/>
      <c r="U167" s="148"/>
      <c r="V167" s="62"/>
      <c r="W167" s="62"/>
      <c r="X167" s="62"/>
      <c r="Y167" s="62"/>
      <c r="Z167" s="62"/>
      <c r="AA167" s="62"/>
      <c r="AB167" s="62"/>
      <c r="AC167" s="94"/>
      <c r="AD167" s="94"/>
      <c r="AE167" s="94"/>
      <c r="AF167" s="94"/>
      <c r="AG167" s="94"/>
      <c r="AH167" s="94"/>
      <c r="AI167" s="94"/>
    </row>
    <row r="168" spans="1:35" ht="19.5">
      <c r="A168" s="177"/>
      <c r="B168" s="176"/>
      <c r="C168" s="307"/>
      <c r="D168" s="131"/>
      <c r="N168" s="148"/>
      <c r="O168" s="148"/>
      <c r="P168" s="148"/>
      <c r="Q168" s="148"/>
      <c r="R168" s="148"/>
      <c r="S168" s="148"/>
      <c r="T168" s="148"/>
      <c r="U168" s="148"/>
      <c r="V168" s="62"/>
      <c r="W168" s="62"/>
      <c r="X168" s="62"/>
      <c r="Y168" s="62"/>
      <c r="Z168" s="62"/>
      <c r="AA168" s="62"/>
      <c r="AB168" s="62"/>
      <c r="AC168" s="94"/>
      <c r="AD168" s="94"/>
      <c r="AE168" s="94"/>
      <c r="AF168" s="94"/>
      <c r="AG168" s="94"/>
      <c r="AH168" s="94"/>
      <c r="AI168" s="94"/>
    </row>
    <row r="169" spans="1:35" ht="19.5">
      <c r="A169" s="177"/>
      <c r="B169" s="176"/>
      <c r="C169" s="307"/>
      <c r="D169" s="131"/>
      <c r="N169" s="148"/>
      <c r="O169" s="148"/>
      <c r="P169" s="148"/>
      <c r="Q169" s="148"/>
      <c r="R169" s="148"/>
      <c r="S169" s="148"/>
      <c r="T169" s="148"/>
      <c r="U169" s="148"/>
      <c r="V169" s="62"/>
      <c r="W169" s="62"/>
      <c r="X169" s="62"/>
      <c r="Y169" s="62"/>
      <c r="Z169" s="62"/>
      <c r="AA169" s="62"/>
      <c r="AB169" s="62"/>
      <c r="AC169" s="94"/>
      <c r="AD169" s="94"/>
      <c r="AE169" s="94"/>
      <c r="AF169" s="94"/>
      <c r="AG169" s="94"/>
      <c r="AH169" s="94"/>
      <c r="AI169" s="94"/>
    </row>
    <row r="170" spans="1:35" ht="19.5">
      <c r="A170" s="177"/>
      <c r="B170" s="176"/>
      <c r="C170" s="307"/>
      <c r="D170" s="131"/>
      <c r="N170" s="148"/>
      <c r="O170" s="148"/>
      <c r="P170" s="148"/>
      <c r="Q170" s="148"/>
      <c r="R170" s="148"/>
      <c r="S170" s="148"/>
      <c r="T170" s="148"/>
      <c r="U170" s="148"/>
      <c r="V170" s="62"/>
      <c r="W170" s="62"/>
      <c r="X170" s="62"/>
      <c r="Y170" s="62"/>
      <c r="Z170" s="62"/>
      <c r="AA170" s="62"/>
      <c r="AB170" s="62"/>
      <c r="AC170" s="94"/>
      <c r="AD170" s="94"/>
      <c r="AE170" s="94"/>
      <c r="AF170" s="94"/>
      <c r="AG170" s="94"/>
      <c r="AH170" s="94"/>
      <c r="AI170" s="94"/>
    </row>
    <row r="171" spans="1:35" ht="19.5">
      <c r="A171" s="177"/>
      <c r="B171" s="176"/>
      <c r="C171" s="307"/>
      <c r="D171" s="131"/>
      <c r="N171" s="148"/>
      <c r="O171" s="148"/>
      <c r="P171" s="148"/>
      <c r="Q171" s="148"/>
      <c r="R171" s="148"/>
      <c r="S171" s="148"/>
      <c r="T171" s="148"/>
      <c r="U171" s="148"/>
      <c r="V171" s="62"/>
      <c r="W171" s="62"/>
      <c r="X171" s="62"/>
      <c r="Y171" s="62"/>
      <c r="Z171" s="62"/>
      <c r="AA171" s="62"/>
      <c r="AB171" s="62"/>
      <c r="AC171" s="94"/>
      <c r="AD171" s="94"/>
      <c r="AE171" s="94"/>
      <c r="AF171" s="94"/>
      <c r="AG171" s="94"/>
      <c r="AH171" s="94"/>
      <c r="AI171" s="94"/>
    </row>
    <row r="172" spans="1:35" ht="19.5">
      <c r="A172" s="177"/>
      <c r="B172" s="176"/>
      <c r="C172" s="307"/>
      <c r="D172" s="131"/>
      <c r="O172" s="148"/>
      <c r="P172" s="148"/>
      <c r="Q172" s="148"/>
      <c r="R172" s="148"/>
      <c r="S172" s="148"/>
      <c r="T172" s="148"/>
      <c r="U172" s="148"/>
      <c r="V172" s="62"/>
      <c r="W172" s="62"/>
      <c r="X172" s="62"/>
      <c r="Y172" s="62"/>
      <c r="Z172" s="62"/>
      <c r="AA172" s="62"/>
      <c r="AB172" s="62"/>
      <c r="AC172" s="94"/>
      <c r="AD172" s="94"/>
      <c r="AE172" s="94"/>
      <c r="AF172" s="94"/>
      <c r="AG172" s="94"/>
      <c r="AH172" s="94"/>
      <c r="AI172" s="94"/>
    </row>
    <row r="173" spans="1:35" ht="19.5">
      <c r="A173" s="177"/>
      <c r="B173" s="176"/>
      <c r="C173" s="307"/>
      <c r="D173" s="131"/>
      <c r="O173" s="148"/>
      <c r="P173" s="148"/>
      <c r="Q173" s="148"/>
      <c r="R173" s="148"/>
      <c r="S173" s="148"/>
      <c r="T173" s="148"/>
      <c r="U173" s="148"/>
      <c r="V173" s="62"/>
      <c r="W173" s="62"/>
      <c r="X173" s="62"/>
      <c r="Y173" s="62"/>
      <c r="Z173" s="62"/>
      <c r="AA173" s="62"/>
      <c r="AB173" s="62"/>
      <c r="AC173" s="94"/>
      <c r="AD173" s="94"/>
      <c r="AE173" s="94"/>
      <c r="AF173" s="94"/>
      <c r="AG173" s="94"/>
      <c r="AH173" s="94"/>
      <c r="AI173" s="94"/>
    </row>
    <row r="174" spans="1:35" ht="19.5">
      <c r="A174" s="177"/>
      <c r="B174" s="176"/>
      <c r="C174" s="307"/>
      <c r="D174" s="131"/>
      <c r="O174" s="148"/>
      <c r="P174" s="148"/>
      <c r="Q174" s="148"/>
      <c r="R174" s="148"/>
      <c r="S174" s="148"/>
      <c r="T174" s="148"/>
      <c r="U174" s="148"/>
      <c r="V174" s="62"/>
      <c r="W174" s="62"/>
      <c r="X174" s="62"/>
      <c r="Y174" s="62"/>
      <c r="Z174" s="62"/>
      <c r="AA174" s="62"/>
      <c r="AB174" s="62"/>
      <c r="AC174" s="94"/>
      <c r="AD174" s="94"/>
      <c r="AE174" s="94"/>
      <c r="AF174" s="94"/>
      <c r="AG174" s="94"/>
      <c r="AH174" s="94"/>
      <c r="AI174" s="94"/>
    </row>
    <row r="175" spans="1:35" ht="19.5">
      <c r="A175" s="177"/>
      <c r="B175" s="176"/>
      <c r="C175" s="307"/>
      <c r="D175" s="131"/>
      <c r="O175" s="148"/>
      <c r="P175" s="148"/>
      <c r="Q175" s="148"/>
      <c r="R175" s="148"/>
      <c r="S175" s="148"/>
      <c r="T175" s="148"/>
      <c r="U175" s="148"/>
      <c r="V175" s="62"/>
      <c r="W175" s="62"/>
      <c r="X175" s="62"/>
      <c r="Y175" s="62"/>
      <c r="Z175" s="62"/>
      <c r="AA175" s="62"/>
      <c r="AB175" s="62"/>
      <c r="AC175" s="94"/>
      <c r="AD175" s="94"/>
      <c r="AE175" s="94"/>
      <c r="AF175" s="94"/>
      <c r="AG175" s="94"/>
      <c r="AH175" s="94"/>
      <c r="AI175" s="94"/>
    </row>
    <row r="176" spans="1:35" ht="19.5">
      <c r="A176" s="177"/>
      <c r="B176" s="176"/>
      <c r="C176" s="307"/>
      <c r="D176" s="131"/>
      <c r="O176" s="148"/>
      <c r="P176" s="148"/>
      <c r="Q176" s="148"/>
      <c r="R176" s="148"/>
      <c r="S176" s="148"/>
      <c r="T176" s="148"/>
      <c r="U176" s="148"/>
      <c r="V176" s="62"/>
      <c r="W176" s="62"/>
      <c r="X176" s="62"/>
      <c r="Y176" s="62"/>
      <c r="Z176" s="62"/>
      <c r="AA176" s="62"/>
      <c r="AB176" s="62"/>
      <c r="AC176" s="94"/>
      <c r="AD176" s="94"/>
      <c r="AE176" s="94"/>
      <c r="AF176" s="94"/>
      <c r="AG176" s="94"/>
      <c r="AH176" s="94"/>
      <c r="AI176" s="94"/>
    </row>
    <row r="177" spans="1:35" ht="19.5">
      <c r="A177" s="177"/>
      <c r="B177" s="176"/>
      <c r="C177" s="307"/>
      <c r="D177" s="131"/>
      <c r="O177" s="148"/>
      <c r="P177" s="148"/>
      <c r="Q177" s="148"/>
      <c r="R177" s="148"/>
      <c r="S177" s="148"/>
      <c r="T177" s="148"/>
      <c r="U177" s="148"/>
      <c r="V177" s="62"/>
      <c r="W177" s="62"/>
      <c r="X177" s="62"/>
      <c r="Y177" s="62"/>
      <c r="Z177" s="62"/>
      <c r="AA177" s="62"/>
      <c r="AB177" s="62"/>
      <c r="AC177" s="94"/>
      <c r="AD177" s="94"/>
      <c r="AE177" s="94"/>
      <c r="AF177" s="94"/>
      <c r="AG177" s="94"/>
      <c r="AH177" s="94"/>
      <c r="AI177" s="94"/>
    </row>
    <row r="178" spans="1:35" ht="19.5">
      <c r="A178" s="177"/>
      <c r="B178" s="176"/>
      <c r="C178" s="307"/>
      <c r="D178" s="131"/>
      <c r="O178" s="148"/>
      <c r="P178" s="148"/>
      <c r="Q178" s="148"/>
      <c r="R178" s="148"/>
      <c r="S178" s="148"/>
      <c r="T178" s="148"/>
      <c r="U178" s="148"/>
      <c r="V178" s="62"/>
      <c r="W178" s="62"/>
      <c r="X178" s="62"/>
      <c r="Y178" s="62"/>
      <c r="Z178" s="62"/>
      <c r="AA178" s="62"/>
      <c r="AB178" s="62"/>
      <c r="AC178" s="94"/>
      <c r="AD178" s="94"/>
      <c r="AE178" s="94"/>
      <c r="AF178" s="94"/>
      <c r="AG178" s="94"/>
      <c r="AH178" s="94"/>
      <c r="AI178" s="94"/>
    </row>
    <row r="179" spans="1:35" ht="19.5">
      <c r="A179" s="177"/>
      <c r="B179" s="176"/>
      <c r="C179" s="307"/>
      <c r="D179" s="131"/>
      <c r="P179" s="148"/>
      <c r="Q179" s="148"/>
      <c r="R179" s="148"/>
      <c r="S179" s="148"/>
      <c r="T179" s="148"/>
      <c r="U179" s="148"/>
      <c r="V179" s="62"/>
      <c r="W179" s="62"/>
      <c r="X179" s="62"/>
      <c r="Y179" s="62"/>
      <c r="Z179" s="62"/>
      <c r="AA179" s="62"/>
      <c r="AB179" s="62"/>
      <c r="AC179" s="94"/>
      <c r="AD179" s="94"/>
      <c r="AE179" s="94"/>
      <c r="AF179" s="94"/>
      <c r="AG179" s="94"/>
      <c r="AH179" s="94"/>
      <c r="AI179" s="94"/>
    </row>
    <row r="180" spans="1:35" ht="19.5">
      <c r="A180" s="177"/>
      <c r="B180" s="176"/>
      <c r="C180" s="307"/>
      <c r="D180" s="131"/>
      <c r="P180" s="148"/>
      <c r="Q180" s="148"/>
      <c r="R180" s="148"/>
      <c r="S180" s="148"/>
      <c r="T180" s="148"/>
      <c r="U180" s="148"/>
      <c r="V180" s="62"/>
      <c r="W180" s="62"/>
      <c r="X180" s="62"/>
      <c r="Y180" s="62"/>
      <c r="Z180" s="62"/>
      <c r="AA180" s="62"/>
      <c r="AB180" s="62"/>
      <c r="AC180" s="94"/>
      <c r="AD180" s="94"/>
      <c r="AE180" s="94"/>
      <c r="AF180" s="94"/>
      <c r="AG180" s="94"/>
      <c r="AH180" s="94"/>
      <c r="AI180" s="94"/>
    </row>
    <row r="181" spans="1:35" ht="19.5">
      <c r="A181" s="177"/>
      <c r="B181" s="176"/>
      <c r="C181" s="307"/>
      <c r="D181" s="131"/>
      <c r="P181" s="148"/>
      <c r="R181" s="148"/>
      <c r="S181" s="148"/>
      <c r="T181" s="148"/>
      <c r="U181" s="148"/>
      <c r="V181" s="62"/>
      <c r="W181" s="62"/>
      <c r="X181" s="62"/>
      <c r="Y181" s="62"/>
      <c r="Z181" s="62"/>
      <c r="AA181" s="62"/>
      <c r="AB181" s="62"/>
      <c r="AC181" s="94"/>
      <c r="AD181" s="94"/>
      <c r="AE181" s="94"/>
      <c r="AF181" s="94"/>
      <c r="AG181" s="94"/>
      <c r="AH181" s="94"/>
      <c r="AI181" s="94"/>
    </row>
    <row r="182" spans="1:35" ht="19.5">
      <c r="A182" s="177"/>
      <c r="B182" s="176"/>
      <c r="C182" s="307"/>
      <c r="D182" s="131"/>
      <c r="R182" s="148"/>
      <c r="S182" s="148"/>
      <c r="U182" s="148"/>
      <c r="V182" s="62"/>
      <c r="W182" s="62"/>
      <c r="X182" s="62"/>
      <c r="Y182" s="62"/>
      <c r="Z182" s="62"/>
      <c r="AA182" s="62"/>
      <c r="AB182" s="62"/>
      <c r="AC182" s="94"/>
      <c r="AD182" s="94"/>
      <c r="AE182" s="94"/>
      <c r="AF182" s="94"/>
      <c r="AG182" s="94"/>
      <c r="AH182" s="94"/>
      <c r="AI182" s="94"/>
    </row>
    <row r="183" spans="1:35" ht="19.5">
      <c r="A183" s="177"/>
      <c r="B183" s="176"/>
      <c r="C183" s="307"/>
      <c r="D183" s="131"/>
      <c r="U183" s="148"/>
      <c r="V183" s="62"/>
      <c r="W183" s="62"/>
      <c r="X183" s="62"/>
      <c r="Y183" s="62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</row>
    <row r="184" spans="1:35" ht="19.5">
      <c r="A184" s="177"/>
      <c r="B184" s="176"/>
      <c r="C184" s="307"/>
      <c r="D184" s="131"/>
      <c r="V184" s="119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</row>
    <row r="185" spans="1:35" ht="19.5">
      <c r="A185" s="177"/>
      <c r="B185" s="176"/>
      <c r="C185" s="307"/>
      <c r="D185" s="131"/>
      <c r="V185" s="119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</row>
    <row r="186" spans="1:35" ht="19.5">
      <c r="A186" s="177"/>
      <c r="B186" s="176"/>
      <c r="C186" s="307"/>
      <c r="D186" s="131"/>
      <c r="V186" s="119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</row>
    <row r="187" spans="1:35" ht="19.5">
      <c r="A187" s="177"/>
      <c r="B187" s="176"/>
      <c r="C187" s="307"/>
      <c r="D187" s="131"/>
      <c r="V187" s="119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</row>
    <row r="188" spans="1:35" ht="19.5">
      <c r="A188" s="177"/>
      <c r="B188" s="176"/>
      <c r="C188" s="307"/>
      <c r="D188" s="131"/>
      <c r="V188" s="119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</row>
    <row r="189" spans="1:35" ht="19.5">
      <c r="A189" s="177"/>
      <c r="B189" s="176"/>
      <c r="C189" s="307"/>
      <c r="D189" s="131"/>
      <c r="V189" s="119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</row>
    <row r="190" spans="1:35" ht="19.5">
      <c r="A190" s="177"/>
      <c r="B190" s="176"/>
      <c r="C190" s="307"/>
      <c r="D190" s="131"/>
      <c r="V190" s="119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</row>
    <row r="191" spans="1:35" ht="19.5">
      <c r="A191" s="177"/>
      <c r="B191" s="176"/>
      <c r="C191" s="307"/>
      <c r="D191" s="131"/>
      <c r="V191" s="119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</row>
    <row r="192" spans="1:35" ht="19.5">
      <c r="A192" s="177"/>
      <c r="B192" s="176"/>
      <c r="C192" s="307"/>
      <c r="D192" s="131"/>
      <c r="V192" s="119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</row>
    <row r="193" spans="1:35" ht="19.5">
      <c r="A193" s="177"/>
      <c r="B193" s="176"/>
      <c r="C193" s="307"/>
      <c r="D193" s="131"/>
      <c r="V193" s="119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</row>
    <row r="194" spans="1:35" ht="19.5">
      <c r="A194" s="177"/>
      <c r="B194" s="176"/>
      <c r="C194" s="307"/>
      <c r="D194" s="131"/>
      <c r="V194" s="119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</row>
    <row r="195" spans="1:35" ht="19.5">
      <c r="A195" s="177"/>
      <c r="B195" s="176"/>
      <c r="C195" s="307"/>
      <c r="D195" s="131"/>
      <c r="V195" s="119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</row>
    <row r="196" spans="1:35" ht="19.5">
      <c r="A196" s="177"/>
      <c r="B196" s="176"/>
      <c r="C196" s="307"/>
      <c r="D196" s="131"/>
      <c r="V196" s="119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</row>
    <row r="197" spans="1:35" ht="19.5">
      <c r="A197" s="177"/>
      <c r="B197" s="176"/>
      <c r="C197" s="307"/>
      <c r="D197" s="131"/>
      <c r="V197" s="119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</row>
    <row r="198" spans="1:35" ht="19.5">
      <c r="A198" s="177"/>
      <c r="B198" s="176"/>
      <c r="C198" s="307"/>
      <c r="D198" s="131"/>
      <c r="V198" s="119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</row>
    <row r="199" spans="1:35" ht="19.5">
      <c r="A199" s="177"/>
      <c r="B199" s="176"/>
      <c r="C199" s="307"/>
      <c r="D199" s="131"/>
      <c r="V199" s="119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</row>
    <row r="200" spans="1:35" ht="19.5">
      <c r="A200" s="177"/>
      <c r="B200" s="176"/>
      <c r="C200" s="307"/>
      <c r="D200" s="131"/>
      <c r="V200" s="119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</row>
    <row r="201" spans="1:35" ht="19.5">
      <c r="A201" s="177"/>
      <c r="B201" s="176"/>
      <c r="C201" s="307"/>
      <c r="D201" s="131"/>
      <c r="V201" s="119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</row>
    <row r="202" spans="1:35" ht="19.5">
      <c r="A202" s="177"/>
      <c r="B202" s="176"/>
      <c r="C202" s="307"/>
      <c r="D202" s="131"/>
      <c r="V202" s="119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</row>
    <row r="203" spans="1:35" ht="19.5">
      <c r="A203" s="177"/>
      <c r="B203" s="176"/>
      <c r="C203" s="307"/>
      <c r="D203" s="131"/>
      <c r="V203" s="119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</row>
    <row r="204" spans="1:35" ht="19.5">
      <c r="A204" s="177"/>
      <c r="B204" s="176"/>
      <c r="C204" s="307"/>
      <c r="D204" s="131"/>
      <c r="V204" s="119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</row>
    <row r="205" spans="1:35" ht="19.5">
      <c r="A205" s="177"/>
      <c r="B205" s="176"/>
      <c r="C205" s="307"/>
      <c r="D205" s="131"/>
      <c r="V205" s="119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</row>
    <row r="206" spans="1:35" ht="19.5">
      <c r="A206" s="177"/>
      <c r="B206" s="176"/>
      <c r="C206" s="307"/>
      <c r="D206" s="131"/>
      <c r="V206" s="119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</row>
    <row r="207" spans="1:35" ht="19.5">
      <c r="A207" s="177"/>
      <c r="B207" s="176"/>
      <c r="C207" s="307"/>
      <c r="D207" s="131"/>
      <c r="V207" s="119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</row>
    <row r="208" spans="1:35" ht="19.5">
      <c r="A208" s="177"/>
      <c r="B208" s="176"/>
      <c r="C208" s="307"/>
      <c r="D208" s="131"/>
      <c r="V208" s="119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</row>
    <row r="209" spans="1:35" ht="19.5">
      <c r="A209" s="177"/>
      <c r="B209" s="176"/>
      <c r="C209" s="307"/>
      <c r="D209" s="131"/>
      <c r="V209" s="119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</row>
    <row r="210" spans="1:35" ht="19.5">
      <c r="A210" s="177"/>
      <c r="B210" s="176"/>
      <c r="C210" s="307"/>
      <c r="D210" s="131"/>
      <c r="V210" s="119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</row>
    <row r="211" spans="1:35" ht="19.5">
      <c r="A211" s="177"/>
      <c r="B211" s="176"/>
      <c r="C211" s="307"/>
      <c r="D211" s="131"/>
      <c r="V211" s="119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</row>
    <row r="212" spans="1:35" ht="19.5">
      <c r="A212" s="177"/>
      <c r="B212" s="176"/>
      <c r="C212" s="307"/>
      <c r="D212" s="131"/>
      <c r="V212" s="119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</row>
    <row r="213" spans="1:35" ht="19.5">
      <c r="A213" s="177"/>
      <c r="B213" s="176"/>
      <c r="C213" s="307"/>
      <c r="D213" s="131"/>
      <c r="V213" s="119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</row>
    <row r="214" spans="1:35" ht="19.5">
      <c r="A214" s="177"/>
      <c r="B214" s="176"/>
      <c r="C214" s="307"/>
      <c r="D214" s="131"/>
      <c r="V214" s="119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</row>
    <row r="215" spans="1:35" ht="19.5">
      <c r="A215" s="177"/>
      <c r="B215" s="176"/>
      <c r="C215" s="307"/>
      <c r="D215" s="131"/>
      <c r="V215" s="119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</row>
    <row r="216" spans="1:35" ht="19.5">
      <c r="A216" s="177"/>
      <c r="B216" s="176"/>
      <c r="C216" s="307"/>
      <c r="D216" s="131"/>
      <c r="V216" s="119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</row>
    <row r="217" spans="1:25" ht="19.5">
      <c r="A217" s="177"/>
      <c r="B217" s="176"/>
      <c r="C217" s="307"/>
      <c r="D217" s="131"/>
      <c r="V217" s="119"/>
      <c r="W217" s="94"/>
      <c r="X217" s="94"/>
      <c r="Y217" s="94"/>
    </row>
  </sheetData>
  <sheetProtection password="B449" sheet="1" selectLockedCells="1"/>
  <mergeCells count="1">
    <mergeCell ref="C37:D37"/>
  </mergeCells>
  <conditionalFormatting sqref="B43 B33 B37">
    <cfRule type="containsText" priority="16" dxfId="35" operator="containsText" stopIfTrue="1" text="NO">
      <formula>NOT(ISERROR(SEARCH("NO",B33)))</formula>
    </cfRule>
  </conditionalFormatting>
  <conditionalFormatting sqref="A54:D55">
    <cfRule type="expression" priority="5" dxfId="36" stopIfTrue="1">
      <formula>$A$54=""</formula>
    </cfRule>
  </conditionalFormatting>
  <conditionalFormatting sqref="A56:D57">
    <cfRule type="expression" priority="4" dxfId="36" stopIfTrue="1">
      <formula>$A$56=""</formula>
    </cfRule>
  </conditionalFormatting>
  <conditionalFormatting sqref="B48">
    <cfRule type="expression" priority="2" dxfId="37" stopIfTrue="1">
      <formula>$B$48&lt;0</formula>
    </cfRule>
    <cfRule type="containsText" priority="3" dxfId="35" operator="containsText" stopIfTrue="1" text="NO">
      <formula>NOT(ISERROR(SEARCH("NO",B48)))</formula>
    </cfRule>
  </conditionalFormatting>
  <conditionalFormatting sqref="A48">
    <cfRule type="expression" priority="1" dxfId="38" stopIfTrue="1">
      <formula>$B$48&lt;0</formula>
    </cfRule>
  </conditionalFormatting>
  <dataValidations count="7">
    <dataValidation type="list" allowBlank="1" showInputMessage="1" showErrorMessage="1" sqref="B57 B53 B55">
      <formula1>$B$104:$B$113</formula1>
    </dataValidation>
    <dataValidation type="list" allowBlank="1" showInputMessage="1" showErrorMessage="1" sqref="B43 B33 B37:B38">
      <formula1>$B$115:$B$116</formula1>
    </dataValidation>
    <dataValidation type="list" allowBlank="1" showInputMessage="1" showErrorMessage="1" sqref="B31">
      <formula1>$AI$146:$AI$150</formula1>
    </dataValidation>
    <dataValidation type="list" allowBlank="1" showInputMessage="1" showErrorMessage="1" sqref="B34">
      <formula1>$B$118:$B$122</formula1>
    </dataValidation>
    <dataValidation type="decimal" allowBlank="1" showInputMessage="1" showErrorMessage="1" promptTitle="Restricted data input" prompt="Minimum 20%; Maximum 50%&#10;" sqref="B35">
      <formula1>0.2</formula1>
      <formula2>0.5</formula2>
    </dataValidation>
    <dataValidation type="list" allowBlank="1" showInputMessage="1" showErrorMessage="1" sqref="B14">
      <formula1>$B$138:$B$142</formula1>
    </dataValidation>
    <dataValidation type="list" allowBlank="1" showInputMessage="1" showErrorMessage="1" sqref="B12">
      <formula1>$B$144:$B$159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M93"/>
  <sheetViews>
    <sheetView zoomScale="75" zoomScaleNormal="75" zoomScalePageLayoutView="0" workbookViewId="0" topLeftCell="A1">
      <selection activeCell="B20" sqref="B20"/>
    </sheetView>
  </sheetViews>
  <sheetFormatPr defaultColWidth="2.625" defaultRowHeight="12.75"/>
  <cols>
    <col min="1" max="1" width="60.875" style="61" customWidth="1"/>
    <col min="2" max="2" width="23.00390625" style="201" customWidth="1"/>
    <col min="3" max="3" width="27.375" style="129" customWidth="1"/>
    <col min="4" max="4" width="11.00390625" style="189" customWidth="1"/>
    <col min="5" max="5" width="8.50390625" style="61" customWidth="1"/>
    <col min="6" max="6" width="16.875" style="61" customWidth="1"/>
    <col min="7" max="7" width="21.125" style="61" customWidth="1"/>
    <col min="8" max="8" width="10.875" style="61" customWidth="1"/>
    <col min="9" max="19" width="10.875" style="148" customWidth="1"/>
    <col min="20" max="22" width="2.625" style="148" customWidth="1"/>
    <col min="23" max="23" width="3.75390625" style="148" customWidth="1"/>
    <col min="24" max="26" width="2.625" style="62" customWidth="1"/>
    <col min="27" max="29" width="0" style="62" hidden="1" customWidth="1"/>
    <col min="30" max="30" width="3.875" style="62" hidden="1" customWidth="1"/>
    <col min="31" max="40" width="0" style="62" hidden="1" customWidth="1"/>
    <col min="41" max="16384" width="2.625" style="62" customWidth="1"/>
  </cols>
  <sheetData>
    <row r="1" spans="1:7" ht="21">
      <c r="A1" s="200" t="str">
        <f>'Data input'!A1</f>
        <v>Design of off-grid PV applications</v>
      </c>
      <c r="B1" s="204"/>
      <c r="C1" s="279"/>
      <c r="G1" s="192" t="s">
        <v>223</v>
      </c>
    </row>
    <row r="2" spans="1:3" ht="21">
      <c r="A2" s="172"/>
      <c r="B2" s="204"/>
      <c r="C2" s="279"/>
    </row>
    <row r="3" spans="1:5" ht="21">
      <c r="A3" s="206" t="s">
        <v>214</v>
      </c>
      <c r="B3" s="191">
        <f>'Data input'!B3</f>
        <v>0</v>
      </c>
      <c r="C3" s="279"/>
      <c r="E3" s="207"/>
    </row>
    <row r="4" spans="1:39" ht="21">
      <c r="A4" s="172" t="s">
        <v>215</v>
      </c>
      <c r="B4" s="191">
        <f>'Data input'!B5</f>
        <v>0</v>
      </c>
      <c r="C4" s="279"/>
      <c r="AB4" s="117"/>
      <c r="AC4" s="117"/>
      <c r="AD4" s="117"/>
      <c r="AE4" s="117"/>
      <c r="AF4" s="117"/>
      <c r="AG4" s="117"/>
      <c r="AH4" s="117"/>
      <c r="AI4" s="117"/>
      <c r="AJ4" s="117"/>
      <c r="AK4" s="124"/>
      <c r="AL4" s="124"/>
      <c r="AM4" s="202"/>
    </row>
    <row r="5" spans="1:39" ht="21">
      <c r="A5" s="206" t="s">
        <v>165</v>
      </c>
      <c r="B5" s="191">
        <f>'Data input'!B6</f>
        <v>0</v>
      </c>
      <c r="C5" s="279"/>
      <c r="E5" s="129"/>
      <c r="F5" s="129"/>
      <c r="G5" s="129"/>
      <c r="H5" s="129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29"/>
      <c r="W5" s="129"/>
      <c r="X5" s="126"/>
      <c r="Y5" s="126"/>
      <c r="Z5" s="126"/>
      <c r="AA5" s="126"/>
      <c r="AB5" s="203" t="s">
        <v>26</v>
      </c>
      <c r="AC5" s="117"/>
      <c r="AD5" s="117">
        <v>12</v>
      </c>
      <c r="AE5" s="117"/>
      <c r="AF5" s="117"/>
      <c r="AG5" s="117" t="str">
        <f>+'Irradiation database'!A17</f>
        <v>Islamabad</v>
      </c>
      <c r="AH5" s="117"/>
      <c r="AI5" s="117"/>
      <c r="AJ5" s="117"/>
      <c r="AK5" s="124"/>
      <c r="AL5" s="124"/>
      <c r="AM5" s="202"/>
    </row>
    <row r="6" spans="1:39" ht="21">
      <c r="A6" s="206" t="s">
        <v>216</v>
      </c>
      <c r="B6" s="191">
        <f>'Data input'!B8</f>
        <v>0</v>
      </c>
      <c r="C6" s="279"/>
      <c r="E6" s="129"/>
      <c r="F6" s="129"/>
      <c r="G6" s="129"/>
      <c r="H6" s="129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29"/>
      <c r="W6" s="130"/>
      <c r="X6" s="126"/>
      <c r="Y6" s="126"/>
      <c r="Z6" s="126"/>
      <c r="AA6" s="126"/>
      <c r="AB6" s="203" t="s">
        <v>28</v>
      </c>
      <c r="AC6" s="117"/>
      <c r="AD6" s="117"/>
      <c r="AE6" s="117"/>
      <c r="AF6" s="117"/>
      <c r="AG6" s="117" t="str">
        <f>+'Irradiation database'!A59</f>
        <v>Bahawalpur</v>
      </c>
      <c r="AH6" s="117"/>
      <c r="AI6" s="117"/>
      <c r="AJ6" s="117"/>
      <c r="AK6" s="124"/>
      <c r="AL6" s="124"/>
      <c r="AM6" s="202"/>
    </row>
    <row r="7" spans="1:39" ht="21">
      <c r="A7" s="206" t="s">
        <v>218</v>
      </c>
      <c r="B7" s="430">
        <f>'Data input'!B9</f>
        <v>0</v>
      </c>
      <c r="C7" s="279"/>
      <c r="E7" s="129"/>
      <c r="F7" s="129"/>
      <c r="G7" s="129"/>
      <c r="H7" s="129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29"/>
      <c r="W7" s="130"/>
      <c r="X7" s="126"/>
      <c r="Y7" s="126"/>
      <c r="Z7" s="126"/>
      <c r="AA7" s="126"/>
      <c r="AB7" s="203" t="s">
        <v>29</v>
      </c>
      <c r="AC7" s="117"/>
      <c r="AD7" s="117"/>
      <c r="AE7" s="117"/>
      <c r="AF7" s="117"/>
      <c r="AG7" s="117" t="str">
        <f>+'Irradiation database'!A80</f>
        <v>Chiniot</v>
      </c>
      <c r="AH7" s="117"/>
      <c r="AI7" s="117"/>
      <c r="AJ7" s="117"/>
      <c r="AK7" s="124"/>
      <c r="AL7" s="124"/>
      <c r="AM7" s="202"/>
    </row>
    <row r="8" spans="1:39" ht="21.75" thickBot="1">
      <c r="A8" s="172"/>
      <c r="B8" s="191"/>
      <c r="C8" s="279"/>
      <c r="E8" s="129"/>
      <c r="F8" s="129"/>
      <c r="G8" s="129"/>
      <c r="H8" s="129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AB8" s="203" t="s">
        <v>30</v>
      </c>
      <c r="AC8" s="117"/>
      <c r="AD8" s="117"/>
      <c r="AE8" s="117"/>
      <c r="AF8" s="117"/>
      <c r="AG8" s="117" t="str">
        <f>+'Irradiation database'!A122</f>
        <v>Faisalabad(Lyallpur)</v>
      </c>
      <c r="AH8" s="117"/>
      <c r="AI8" s="117"/>
      <c r="AJ8" s="117"/>
      <c r="AK8" s="124"/>
      <c r="AL8" s="124"/>
      <c r="AM8" s="202"/>
    </row>
    <row r="9" spans="1:39" ht="21">
      <c r="A9" s="222" t="s">
        <v>148</v>
      </c>
      <c r="B9" s="348">
        <f>CON</f>
        <v>0</v>
      </c>
      <c r="C9" s="225" t="s">
        <v>188</v>
      </c>
      <c r="D9" s="224"/>
      <c r="E9" s="225"/>
      <c r="F9" s="225"/>
      <c r="G9" s="226"/>
      <c r="H9" s="129"/>
      <c r="I9" s="144"/>
      <c r="J9" s="144"/>
      <c r="K9" s="144"/>
      <c r="L9" s="144"/>
      <c r="M9" s="144"/>
      <c r="N9" s="144"/>
      <c r="O9" s="144"/>
      <c r="P9" s="130"/>
      <c r="Q9" s="130"/>
      <c r="R9" s="130"/>
      <c r="S9" s="130"/>
      <c r="T9" s="130"/>
      <c r="U9" s="130"/>
      <c r="AB9" s="203" t="s">
        <v>34</v>
      </c>
      <c r="AC9" s="117"/>
      <c r="AD9" s="117"/>
      <c r="AE9" s="117"/>
      <c r="AF9" s="117"/>
      <c r="AG9" s="117" t="str">
        <f>+'Irradiation database'!A206</f>
        <v>Jhang</v>
      </c>
      <c r="AH9" s="117"/>
      <c r="AI9" s="117"/>
      <c r="AJ9" s="117"/>
      <c r="AK9" s="124"/>
      <c r="AL9" s="124"/>
      <c r="AM9" s="202"/>
    </row>
    <row r="10" spans="1:39" ht="21">
      <c r="A10" s="227" t="s">
        <v>239</v>
      </c>
      <c r="B10" s="349" t="e">
        <f>ROUND(100-(ROUND((1-B59/100)*(1-B65/100)*(1-B71/100)*(1-B77/100)*100,2)),0)</f>
        <v>#DIV/0!</v>
      </c>
      <c r="C10" s="129" t="e">
        <f>IF(AND(CB_LOSS1&lt;&gt;0,CB_LOSS2&lt;&gt;0,CB_LOSS3&lt;&gt;0),"CB_LOSS = 1 - ((1-CB_LOSS1) * (1-CB_LOSS2) * (1-CB_LOSS3))",IF(AND(CB_LOSS1&lt;&gt;0,CB_LOSS2&lt;&gt;0),"CB_LOSS = 1 - ((1-CB_LOSS1) * (1-CB_LOSS2))","CB_LOSS = 1 - (1-CB_LOSS1)"))</f>
        <v>#DIV/0!</v>
      </c>
      <c r="D10" s="190"/>
      <c r="E10" s="129"/>
      <c r="F10" s="129"/>
      <c r="G10" s="228"/>
      <c r="H10" s="129"/>
      <c r="I10" s="144"/>
      <c r="J10" s="144"/>
      <c r="K10" s="144"/>
      <c r="L10" s="144"/>
      <c r="M10" s="144"/>
      <c r="N10" s="144"/>
      <c r="O10" s="144"/>
      <c r="P10" s="130"/>
      <c r="Q10" s="130"/>
      <c r="R10" s="130"/>
      <c r="S10" s="130"/>
      <c r="T10" s="130"/>
      <c r="U10" s="130"/>
      <c r="AB10" s="203"/>
      <c r="AC10" s="117"/>
      <c r="AD10" s="117"/>
      <c r="AE10" s="117"/>
      <c r="AF10" s="117"/>
      <c r="AG10" s="117"/>
      <c r="AH10" s="117"/>
      <c r="AI10" s="117"/>
      <c r="AJ10" s="117"/>
      <c r="AK10" s="124"/>
      <c r="AL10" s="124"/>
      <c r="AM10" s="202"/>
    </row>
    <row r="11" spans="1:39" ht="21">
      <c r="A11" s="227" t="s">
        <v>240</v>
      </c>
      <c r="B11" s="349">
        <f>IF(BATT="YES",C_LOSS_BATT_CC,0)+IF(INV="YES",C_LOSS_INV,0)</f>
        <v>7</v>
      </c>
      <c r="C11" s="280" t="str">
        <f>IF(AND(BATT="YES",INV="YES"),"C_LOSS = C_LOSS_BATT_CC + C_LOSS_BATT",IF(BATT="YES","CB_LOSS = C_LOSS_BATT_CC",IF(INV="YES","C_LOSS = C_LOSS_INV","")))</f>
        <v>CB_LOSS = C_LOSS_BATT_CC</v>
      </c>
      <c r="D11" s="190"/>
      <c r="E11" s="129"/>
      <c r="F11" s="129"/>
      <c r="G11" s="228"/>
      <c r="H11" s="129"/>
      <c r="I11" s="144"/>
      <c r="J11" s="144"/>
      <c r="K11" s="144"/>
      <c r="L11" s="144"/>
      <c r="M11" s="144"/>
      <c r="N11" s="144"/>
      <c r="O11" s="144"/>
      <c r="P11" s="130"/>
      <c r="Q11" s="130"/>
      <c r="R11" s="130"/>
      <c r="S11" s="130"/>
      <c r="T11" s="130"/>
      <c r="U11" s="130"/>
      <c r="AB11" s="203"/>
      <c r="AC11" s="117"/>
      <c r="AD11" s="117"/>
      <c r="AE11" s="117"/>
      <c r="AF11" s="117"/>
      <c r="AG11" s="117"/>
      <c r="AH11" s="117"/>
      <c r="AI11" s="117"/>
      <c r="AJ11" s="117"/>
      <c r="AK11" s="124"/>
      <c r="AL11" s="124"/>
      <c r="AM11" s="202"/>
    </row>
    <row r="12" spans="1:39" ht="21">
      <c r="A12" s="227" t="s">
        <v>259</v>
      </c>
      <c r="B12" s="349">
        <f>IF(MPPT="YES",'Data input'!B62,'Data input'!B61)</f>
        <v>3</v>
      </c>
      <c r="C12" s="281" t="str">
        <f>IF(AND(INV="YES",MPPT="YES"),"MM_LOSS = MM_LOSS_MPPT",IF(AND(BATT="NO",INV="NO"),"MM_LOSS = MM_LOSS_NOCC_NOINV","MM_LOSS = MM_NO_MPPT"))</f>
        <v>MM_LOSS = MM_NO_MPPT</v>
      </c>
      <c r="D12" s="190"/>
      <c r="E12" s="129"/>
      <c r="F12" s="129"/>
      <c r="G12" s="228"/>
      <c r="H12" s="129"/>
      <c r="I12" s="144"/>
      <c r="J12" s="144"/>
      <c r="K12" s="144"/>
      <c r="L12" s="144"/>
      <c r="M12" s="144"/>
      <c r="N12" s="144"/>
      <c r="O12" s="144"/>
      <c r="P12" s="130"/>
      <c r="Q12" s="130"/>
      <c r="R12" s="130"/>
      <c r="S12" s="130"/>
      <c r="T12" s="130"/>
      <c r="U12" s="130"/>
      <c r="AB12" s="203"/>
      <c r="AC12" s="117"/>
      <c r="AD12" s="117"/>
      <c r="AE12" s="117"/>
      <c r="AF12" s="117"/>
      <c r="AG12" s="117"/>
      <c r="AH12" s="117"/>
      <c r="AI12" s="117"/>
      <c r="AJ12" s="117"/>
      <c r="AK12" s="124"/>
      <c r="AL12" s="124"/>
      <c r="AM12" s="202"/>
    </row>
    <row r="13" spans="1:39" ht="21.75" thickBot="1">
      <c r="A13" s="229" t="s">
        <v>124</v>
      </c>
      <c r="B13" s="350" t="e">
        <f>ROUND((1-CB_LOSS/100)*(1-C_LOSS/100)*(1-MM_LOSS/100)*100,0)</f>
        <v>#DIV/0!</v>
      </c>
      <c r="C13" s="245" t="s">
        <v>273</v>
      </c>
      <c r="D13" s="231"/>
      <c r="E13" s="232"/>
      <c r="F13" s="232"/>
      <c r="G13" s="233"/>
      <c r="H13" s="129"/>
      <c r="I13" s="144"/>
      <c r="J13" s="144"/>
      <c r="K13" s="144"/>
      <c r="L13" s="144"/>
      <c r="M13" s="144"/>
      <c r="N13" s="144"/>
      <c r="R13" s="144"/>
      <c r="S13" s="144"/>
      <c r="T13" s="130"/>
      <c r="U13" s="130"/>
      <c r="AB13" s="167" t="s">
        <v>47</v>
      </c>
      <c r="AC13" s="117"/>
      <c r="AD13" s="117"/>
      <c r="AE13" s="117"/>
      <c r="AF13" s="117"/>
      <c r="AG13" s="117" t="str">
        <f>+'Irradiation database'!A332</f>
        <v>Okara</v>
      </c>
      <c r="AH13" s="117"/>
      <c r="AI13" s="117"/>
      <c r="AJ13" s="117"/>
      <c r="AK13" s="124"/>
      <c r="AL13" s="124"/>
      <c r="AM13" s="202"/>
    </row>
    <row r="14" spans="1:39" ht="18" customHeight="1">
      <c r="A14" s="222" t="s">
        <v>149</v>
      </c>
      <c r="B14" s="351" t="e">
        <f>CON/P_RATIO*100</f>
        <v>#DIV/0!</v>
      </c>
      <c r="C14" s="225" t="s">
        <v>274</v>
      </c>
      <c r="D14" s="224"/>
      <c r="E14" s="234"/>
      <c r="F14" s="234"/>
      <c r="G14" s="226"/>
      <c r="H14" s="129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AB14" s="117" t="s">
        <v>88</v>
      </c>
      <c r="AC14" s="117"/>
      <c r="AD14" s="117"/>
      <c r="AE14" s="124"/>
      <c r="AF14" s="124"/>
      <c r="AG14" s="124"/>
      <c r="AH14" s="124"/>
      <c r="AI14" s="124"/>
      <c r="AJ14" s="124"/>
      <c r="AK14" s="124"/>
      <c r="AL14" s="124"/>
      <c r="AM14" s="124"/>
    </row>
    <row r="15" spans="1:39" ht="18" customHeight="1" thickBot="1">
      <c r="A15" s="229" t="s">
        <v>123</v>
      </c>
      <c r="B15" s="352">
        <f>ROUND('Irradiation database'!AX17/30,2)</f>
        <v>5.17</v>
      </c>
      <c r="C15" s="282" t="s">
        <v>295</v>
      </c>
      <c r="D15" s="235"/>
      <c r="E15" s="236"/>
      <c r="F15" s="236"/>
      <c r="G15" s="233"/>
      <c r="H15" s="129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35"/>
      <c r="Y15" s="135"/>
      <c r="Z15" s="126"/>
      <c r="AA15" s="126"/>
      <c r="AB15" s="117" t="s">
        <v>49</v>
      </c>
      <c r="AC15" s="117"/>
      <c r="AD15" s="117"/>
      <c r="AE15" s="124"/>
      <c r="AF15" s="124"/>
      <c r="AG15" s="124"/>
      <c r="AH15" s="124"/>
      <c r="AI15" s="124"/>
      <c r="AJ15" s="124"/>
      <c r="AK15" s="124"/>
      <c r="AL15" s="124"/>
      <c r="AM15" s="124"/>
    </row>
    <row r="16" spans="1:30" ht="21.75" thickBot="1">
      <c r="A16" s="237" t="s">
        <v>234</v>
      </c>
      <c r="B16" s="353" t="e">
        <f>B14/B15*1.01^'Data input'!B31</f>
        <v>#DIV/0!</v>
      </c>
      <c r="C16" s="283" t="s">
        <v>275</v>
      </c>
      <c r="D16" s="238"/>
      <c r="E16" s="239"/>
      <c r="F16" s="239"/>
      <c r="G16" s="240"/>
      <c r="H16" s="129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35"/>
      <c r="Y16" s="135"/>
      <c r="Z16" s="126"/>
      <c r="AA16" s="126"/>
      <c r="AB16" s="126"/>
      <c r="AC16" s="126"/>
      <c r="AD16" s="126"/>
    </row>
    <row r="17" spans="1:30" ht="21">
      <c r="A17" s="222" t="s">
        <v>126</v>
      </c>
      <c r="B17" s="241"/>
      <c r="C17" s="225"/>
      <c r="D17" s="179"/>
      <c r="E17" s="225"/>
      <c r="F17" s="225"/>
      <c r="G17" s="226"/>
      <c r="H17" s="129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35"/>
      <c r="Y17" s="135"/>
      <c r="Z17" s="126"/>
      <c r="AA17" s="126"/>
      <c r="AB17" s="126"/>
      <c r="AC17" s="126"/>
      <c r="AD17" s="126"/>
    </row>
    <row r="18" spans="1:30" ht="21">
      <c r="A18" s="170" t="s">
        <v>224</v>
      </c>
      <c r="B18" s="344" t="e">
        <f>ROUNDUP(B16/P_MPP,0)</f>
        <v>#DIV/0!</v>
      </c>
      <c r="C18" s="129" t="s">
        <v>276</v>
      </c>
      <c r="E18" s="129"/>
      <c r="F18" s="129"/>
      <c r="G18" s="228"/>
      <c r="H18" s="129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35"/>
      <c r="Y18" s="135"/>
      <c r="Z18" s="126"/>
      <c r="AA18" s="126"/>
      <c r="AB18" s="126"/>
      <c r="AC18" s="126"/>
      <c r="AD18" s="126"/>
    </row>
    <row r="19" spans="1:30" ht="21">
      <c r="A19" s="227"/>
      <c r="B19" s="196"/>
      <c r="E19" s="129"/>
      <c r="F19" s="129"/>
      <c r="G19" s="228"/>
      <c r="H19" s="129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35"/>
      <c r="Y19" s="135"/>
      <c r="Z19" s="126"/>
      <c r="AA19" s="126"/>
      <c r="AB19" s="126"/>
      <c r="AC19" s="126"/>
      <c r="AD19" s="126"/>
    </row>
    <row r="20" spans="1:30" ht="23.25">
      <c r="A20" s="278" t="s">
        <v>287</v>
      </c>
      <c r="B20" s="384">
        <v>1</v>
      </c>
      <c r="C20" s="249" t="s">
        <v>232</v>
      </c>
      <c r="D20" s="248"/>
      <c r="E20" s="249"/>
      <c r="F20" s="249"/>
      <c r="G20" s="250"/>
      <c r="H20" s="129"/>
      <c r="I20" s="129"/>
      <c r="J20" s="129"/>
      <c r="K20" s="129"/>
      <c r="L20" s="129"/>
      <c r="M20" s="129"/>
      <c r="N20" s="129"/>
      <c r="O20" s="129"/>
      <c r="P20" s="144"/>
      <c r="Q20" s="144"/>
      <c r="R20" s="144"/>
      <c r="S20" s="144"/>
      <c r="T20" s="144"/>
      <c r="U20" s="144"/>
      <c r="V20" s="144"/>
      <c r="W20" s="144"/>
      <c r="X20" s="135"/>
      <c r="Y20" s="135"/>
      <c r="Z20" s="126"/>
      <c r="AA20" s="126"/>
      <c r="AB20" s="126"/>
      <c r="AC20" s="126"/>
      <c r="AD20" s="126"/>
    </row>
    <row r="21" spans="1:30" ht="23.25">
      <c r="A21" s="278" t="s">
        <v>288</v>
      </c>
      <c r="B21" s="429">
        <v>1</v>
      </c>
      <c r="C21" s="249" t="s">
        <v>233</v>
      </c>
      <c r="D21" s="247"/>
      <c r="E21" s="249"/>
      <c r="F21" s="249"/>
      <c r="G21" s="251"/>
      <c r="H21" s="144"/>
      <c r="I21" s="129"/>
      <c r="J21" s="129"/>
      <c r="K21" s="129"/>
      <c r="L21" s="129"/>
      <c r="M21" s="129"/>
      <c r="N21" s="129"/>
      <c r="O21" s="129"/>
      <c r="P21" s="144"/>
      <c r="Q21" s="144"/>
      <c r="R21" s="144"/>
      <c r="S21" s="144"/>
      <c r="T21" s="144"/>
      <c r="U21" s="144"/>
      <c r="V21" s="144"/>
      <c r="W21" s="144"/>
      <c r="X21" s="135"/>
      <c r="Y21" s="135"/>
      <c r="Z21" s="126"/>
      <c r="AA21" s="126"/>
      <c r="AB21" s="126"/>
      <c r="AC21" s="126"/>
      <c r="AD21" s="126"/>
    </row>
    <row r="22" spans="1:30" ht="21">
      <c r="A22" s="242"/>
      <c r="B22" s="180"/>
      <c r="D22" s="191"/>
      <c r="E22" s="129"/>
      <c r="F22" s="129"/>
      <c r="G22" s="243"/>
      <c r="H22" s="144"/>
      <c r="I22" s="129"/>
      <c r="J22" s="129"/>
      <c r="K22" s="129"/>
      <c r="L22" s="129"/>
      <c r="M22" s="129"/>
      <c r="N22" s="129"/>
      <c r="O22" s="129"/>
      <c r="P22" s="144"/>
      <c r="Q22" s="144"/>
      <c r="R22" s="144"/>
      <c r="S22" s="144"/>
      <c r="T22" s="144"/>
      <c r="U22" s="144"/>
      <c r="V22" s="144"/>
      <c r="W22" s="144"/>
      <c r="X22" s="135"/>
      <c r="Y22" s="135"/>
      <c r="Z22" s="126"/>
      <c r="AA22" s="126"/>
      <c r="AB22" s="126"/>
      <c r="AC22" s="126"/>
      <c r="AD22" s="126"/>
    </row>
    <row r="23" spans="1:30" ht="21">
      <c r="A23" s="170" t="s">
        <v>225</v>
      </c>
      <c r="B23" s="407" t="e">
        <f>B26/B16</f>
        <v>#DIV/0!</v>
      </c>
      <c r="C23" s="129" t="s">
        <v>277</v>
      </c>
      <c r="D23" s="62"/>
      <c r="E23" s="129"/>
      <c r="F23" s="129"/>
      <c r="G23" s="243"/>
      <c r="H23" s="144"/>
      <c r="I23" s="129"/>
      <c r="J23" s="129"/>
      <c r="K23" s="129"/>
      <c r="L23" s="129"/>
      <c r="M23" s="129"/>
      <c r="N23" s="129"/>
      <c r="O23" s="129"/>
      <c r="P23" s="144"/>
      <c r="Q23" s="144"/>
      <c r="R23" s="144"/>
      <c r="S23" s="144"/>
      <c r="T23" s="144"/>
      <c r="U23" s="144"/>
      <c r="V23" s="144"/>
      <c r="W23" s="144"/>
      <c r="X23" s="135"/>
      <c r="Y23" s="135"/>
      <c r="Z23" s="126"/>
      <c r="AA23" s="126"/>
      <c r="AB23" s="126"/>
      <c r="AC23" s="126"/>
      <c r="AD23" s="126"/>
    </row>
    <row r="24" spans="1:30" ht="21">
      <c r="A24" s="277"/>
      <c r="B24" s="274" t="e">
        <f>IF(B23&lt;1,"INSUFFFICIENT ENERGY SUPPLY","SUFFICIENT ENERGY SUPPLY")</f>
        <v>#DIV/0!</v>
      </c>
      <c r="D24" s="205"/>
      <c r="E24" s="129"/>
      <c r="F24" s="129"/>
      <c r="G24" s="243"/>
      <c r="H24" s="144"/>
      <c r="I24" s="129"/>
      <c r="J24" s="129"/>
      <c r="K24" s="129"/>
      <c r="L24" s="129"/>
      <c r="M24" s="129"/>
      <c r="N24" s="129"/>
      <c r="O24" s="129"/>
      <c r="P24" s="144"/>
      <c r="Q24" s="144"/>
      <c r="R24" s="144"/>
      <c r="S24" s="144"/>
      <c r="T24" s="144"/>
      <c r="U24" s="144"/>
      <c r="V24" s="144"/>
      <c r="W24" s="144"/>
      <c r="X24" s="135"/>
      <c r="Y24" s="135"/>
      <c r="Z24" s="126"/>
      <c r="AA24" s="126"/>
      <c r="AB24" s="126"/>
      <c r="AC24" s="126"/>
      <c r="AD24" s="126"/>
    </row>
    <row r="25" spans="1:30" ht="21">
      <c r="A25" s="170" t="s">
        <v>127</v>
      </c>
      <c r="B25" s="344">
        <f>ROUNDDOWN(B21,0)*ROUNDDOWN(B20,0)</f>
        <v>1</v>
      </c>
      <c r="C25" s="129" t="s">
        <v>278</v>
      </c>
      <c r="D25" s="191"/>
      <c r="E25" s="209"/>
      <c r="F25" s="145"/>
      <c r="G25" s="244"/>
      <c r="H25" s="187"/>
      <c r="I25" s="187"/>
      <c r="J25" s="129"/>
      <c r="K25" s="129"/>
      <c r="L25" s="129"/>
      <c r="M25" s="129"/>
      <c r="N25" s="129"/>
      <c r="O25" s="129"/>
      <c r="P25" s="144"/>
      <c r="Q25" s="144"/>
      <c r="R25" s="144"/>
      <c r="S25" s="144"/>
      <c r="T25" s="144"/>
      <c r="U25" s="144"/>
      <c r="V25" s="144"/>
      <c r="W25" s="144"/>
      <c r="X25" s="135"/>
      <c r="Y25" s="135"/>
      <c r="Z25" s="126"/>
      <c r="AA25" s="126"/>
      <c r="AB25" s="126"/>
      <c r="AC25" s="126"/>
      <c r="AD25" s="126"/>
    </row>
    <row r="26" spans="1:30" ht="21">
      <c r="A26" s="170" t="s">
        <v>128</v>
      </c>
      <c r="B26" s="345">
        <f>B25*'Data input'!B25</f>
        <v>0</v>
      </c>
      <c r="C26" s="129" t="s">
        <v>279</v>
      </c>
      <c r="D26" s="210"/>
      <c r="E26" s="209"/>
      <c r="G26" s="244"/>
      <c r="H26" s="187"/>
      <c r="I26" s="187"/>
      <c r="J26" s="129"/>
      <c r="K26" s="129"/>
      <c r="L26" s="129"/>
      <c r="M26" s="129"/>
      <c r="N26" s="129"/>
      <c r="O26" s="129"/>
      <c r="P26" s="144"/>
      <c r="Q26" s="144"/>
      <c r="R26" s="144"/>
      <c r="S26" s="144"/>
      <c r="T26" s="144"/>
      <c r="U26" s="144"/>
      <c r="V26" s="144"/>
      <c r="W26" s="144"/>
      <c r="X26" s="135"/>
      <c r="Y26" s="135"/>
      <c r="Z26" s="126"/>
      <c r="AA26" s="126"/>
      <c r="AB26" s="126"/>
      <c r="AC26" s="126"/>
      <c r="AD26" s="126"/>
    </row>
    <row r="27" spans="1:30" ht="21">
      <c r="A27" s="170" t="s">
        <v>146</v>
      </c>
      <c r="B27" s="346">
        <f>B21*'Data input'!B26</f>
        <v>0</v>
      </c>
      <c r="C27" s="129" t="s">
        <v>280</v>
      </c>
      <c r="D27" s="210"/>
      <c r="E27" s="209"/>
      <c r="F27" s="129"/>
      <c r="G27" s="228"/>
      <c r="H27" s="129"/>
      <c r="I27" s="129"/>
      <c r="J27" s="129"/>
      <c r="K27" s="129"/>
      <c r="L27" s="129"/>
      <c r="M27" s="129"/>
      <c r="N27" s="129"/>
      <c r="O27" s="129"/>
      <c r="P27" s="144"/>
      <c r="Q27" s="144"/>
      <c r="R27" s="144"/>
      <c r="S27" s="144"/>
      <c r="T27" s="144"/>
      <c r="U27" s="144"/>
      <c r="V27" s="144"/>
      <c r="W27" s="144"/>
      <c r="X27" s="135"/>
      <c r="Y27" s="135"/>
      <c r="Z27" s="126"/>
      <c r="AA27" s="126"/>
      <c r="AB27" s="126"/>
      <c r="AC27" s="126"/>
      <c r="AD27" s="126"/>
    </row>
    <row r="28" spans="1:30" ht="21">
      <c r="A28" s="170" t="s">
        <v>147</v>
      </c>
      <c r="B28" s="341">
        <f>B20*'Data input'!B27</f>
        <v>0</v>
      </c>
      <c r="C28" s="129" t="s">
        <v>281</v>
      </c>
      <c r="D28" s="191"/>
      <c r="E28" s="129"/>
      <c r="G28" s="228"/>
      <c r="H28" s="129"/>
      <c r="I28" s="129"/>
      <c r="J28" s="129"/>
      <c r="K28" s="129"/>
      <c r="L28" s="129"/>
      <c r="M28" s="129"/>
      <c r="N28" s="129"/>
      <c r="O28" s="129"/>
      <c r="P28" s="144"/>
      <c r="Q28" s="144"/>
      <c r="R28" s="144"/>
      <c r="S28" s="144"/>
      <c r="T28" s="144"/>
      <c r="U28" s="144"/>
      <c r="V28" s="144"/>
      <c r="W28" s="144"/>
      <c r="X28" s="135"/>
      <c r="Y28" s="135"/>
      <c r="Z28" s="126"/>
      <c r="AA28" s="126"/>
      <c r="AB28" s="126"/>
      <c r="AC28" s="126"/>
      <c r="AD28" s="126"/>
    </row>
    <row r="29" spans="1:30" ht="21">
      <c r="A29" s="170" t="s">
        <v>158</v>
      </c>
      <c r="B29" s="346">
        <f>B21*'Data input'!B28</f>
        <v>0</v>
      </c>
      <c r="C29" s="129" t="s">
        <v>282</v>
      </c>
      <c r="D29" s="191"/>
      <c r="E29" s="129"/>
      <c r="G29" s="228"/>
      <c r="H29" s="129"/>
      <c r="I29" s="129"/>
      <c r="J29" s="129"/>
      <c r="K29" s="129"/>
      <c r="L29" s="129"/>
      <c r="M29" s="129"/>
      <c r="N29" s="129"/>
      <c r="O29" s="129"/>
      <c r="P29" s="144"/>
      <c r="Q29" s="144"/>
      <c r="R29" s="144"/>
      <c r="S29" s="144"/>
      <c r="T29" s="144"/>
      <c r="U29" s="144"/>
      <c r="V29" s="144"/>
      <c r="W29" s="144"/>
      <c r="X29" s="135"/>
      <c r="Y29" s="135"/>
      <c r="Z29" s="126"/>
      <c r="AA29" s="126"/>
      <c r="AB29" s="126"/>
      <c r="AC29" s="126"/>
      <c r="AD29" s="126"/>
    </row>
    <row r="30" spans="1:30" ht="21.75" thickBot="1">
      <c r="A30" s="171" t="s">
        <v>159</v>
      </c>
      <c r="B30" s="347">
        <f>B20*'Data input'!B29</f>
        <v>0</v>
      </c>
      <c r="C30" s="245" t="s">
        <v>283</v>
      </c>
      <c r="D30" s="230"/>
      <c r="E30" s="245"/>
      <c r="F30" s="246"/>
      <c r="G30" s="233"/>
      <c r="H30" s="129"/>
      <c r="I30" s="129"/>
      <c r="J30" s="129"/>
      <c r="K30" s="129"/>
      <c r="L30" s="129"/>
      <c r="M30" s="129"/>
      <c r="N30" s="129"/>
      <c r="O30" s="129"/>
      <c r="P30" s="144"/>
      <c r="Q30" s="144"/>
      <c r="R30" s="144"/>
      <c r="S30" s="144"/>
      <c r="T30" s="144"/>
      <c r="U30" s="144"/>
      <c r="V30" s="144"/>
      <c r="W30" s="144"/>
      <c r="X30" s="168"/>
      <c r="Y30" s="135"/>
      <c r="Z30" s="126"/>
      <c r="AA30" s="126"/>
      <c r="AB30" s="126"/>
      <c r="AC30" s="126"/>
      <c r="AD30" s="126"/>
    </row>
    <row r="31" spans="1:9" s="61" customFormat="1" ht="26.25">
      <c r="A31" s="222" t="str">
        <f>IF(CC="YES","Charge Controller","")</f>
        <v>Charge Controller</v>
      </c>
      <c r="B31" s="199"/>
      <c r="C31" s="225"/>
      <c r="D31" s="179"/>
      <c r="E31" s="252"/>
      <c r="F31" s="252"/>
      <c r="G31" s="253"/>
      <c r="I31" s="432"/>
    </row>
    <row r="32" spans="1:7" s="61" customFormat="1" ht="21">
      <c r="A32" s="170" t="s">
        <v>244</v>
      </c>
      <c r="B32" s="341" t="e">
        <f>IF(CC="YES",ROUND(B28*(1-B59/100),2),"")</f>
        <v>#DIV/0!</v>
      </c>
      <c r="C32" s="129" t="s">
        <v>315</v>
      </c>
      <c r="D32" s="189"/>
      <c r="G32" s="254"/>
    </row>
    <row r="33" spans="1:7" s="61" customFormat="1" ht="21">
      <c r="A33" s="170" t="s">
        <v>245</v>
      </c>
      <c r="B33" s="407" t="e">
        <f>IF(CC="YES",IF(MPPT="NO",B32/(B_VOLT*1.2),B32/CC_MIN_V),"")</f>
        <v>#DIV/0!</v>
      </c>
      <c r="C33" s="129" t="str">
        <f>IF(CC="YES","CC_VMPP_F = V_CC / B_VOLT *1.2","V_CC / CC_MIN_V")</f>
        <v>CC_VMPP_F = V_CC / B_VOLT *1.2</v>
      </c>
      <c r="G33" s="254"/>
    </row>
    <row r="34" spans="1:7" s="61" customFormat="1" ht="21">
      <c r="A34" s="274"/>
      <c r="B34" s="404" t="e">
        <f>IF(CC="NO","",IF(B33&lt;1,"Vmpp&lt; 1: MPP VOLTAGE IS NOT SUFFICIENT",IF(B33&gt;=1.5,IF(MPPT="NO","Vmpp &gt; 1.5:Change to MPPT charge controller !!!",),"MPP VOLTAGE IS SUFFICIENT")))</f>
        <v>#DIV/0!</v>
      </c>
      <c r="C34" s="129"/>
      <c r="D34" s="205"/>
      <c r="G34" s="254"/>
    </row>
    <row r="35" spans="1:7" s="61" customFormat="1" ht="21">
      <c r="A35" s="170" t="s">
        <v>243</v>
      </c>
      <c r="B35" s="409" t="e">
        <f>IF(CC="YES",ROUND(B32/CC_MAX_V,2),"")</f>
        <v>#DIV/0!</v>
      </c>
      <c r="C35" s="129" t="s">
        <v>270</v>
      </c>
      <c r="G35" s="254"/>
    </row>
    <row r="36" spans="1:7" s="61" customFormat="1" ht="21">
      <c r="A36" s="255"/>
      <c r="B36" s="404" t="e">
        <f>IF(CC="NO","",IF(B35&lt;=1,"MAXIMUM CHARGE VOLTAGE IS WITHIN THE LIMITS",IF(B35&gt;1,"MAXIMUM CHARGE VOLTAGE IS EXCEEDING THE LIMITS",)))</f>
        <v>#DIV/0!</v>
      </c>
      <c r="C36" s="129"/>
      <c r="D36" s="205"/>
      <c r="G36" s="254"/>
    </row>
    <row r="37" spans="1:7" s="61" customFormat="1" ht="21">
      <c r="A37" s="170" t="s">
        <v>241</v>
      </c>
      <c r="B37" s="343">
        <f>IF(CC="YES",'PV and battery sizing'!B29,"")</f>
        <v>0</v>
      </c>
      <c r="C37" s="129" t="s">
        <v>271</v>
      </c>
      <c r="D37" s="189"/>
      <c r="G37" s="254"/>
    </row>
    <row r="38" spans="1:7" s="61" customFormat="1" ht="21">
      <c r="A38" s="276" t="s">
        <v>242</v>
      </c>
      <c r="B38" s="408" t="e">
        <f>IF(CC="YES",ROUND(B37/CC_MAX_I,2),"")</f>
        <v>#DIV/0!</v>
      </c>
      <c r="C38" s="129" t="s">
        <v>272</v>
      </c>
      <c r="G38" s="254"/>
    </row>
    <row r="39" spans="1:7" s="61" customFormat="1" ht="21.75" thickBot="1">
      <c r="A39" s="405"/>
      <c r="B39" s="406" t="e">
        <f>IF(B38&lt;&gt;"",IF(B38&lt;=(1/1.25),"MAXIMUM CURRENT AT CHARGE CONTROLLER IS WITHIN THE LIMITS","MAXIMUM CURRRENT AT CHARGE CONTROLLER EXCEEDS THE LIMITS"),"")</f>
        <v>#DIV/0!</v>
      </c>
      <c r="C39" s="245"/>
      <c r="D39" s="256"/>
      <c r="E39" s="246"/>
      <c r="F39" s="246"/>
      <c r="G39" s="257"/>
    </row>
    <row r="40" spans="1:30" ht="18" customHeight="1">
      <c r="A40" s="222" t="str">
        <f>IF(BATT="YES","Battery","")</f>
        <v>Battery</v>
      </c>
      <c r="B40" s="196"/>
      <c r="C40" s="225"/>
      <c r="D40" s="179"/>
      <c r="E40" s="225"/>
      <c r="F40" s="225"/>
      <c r="G40" s="226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6"/>
      <c r="Y40" s="126"/>
      <c r="Z40" s="126"/>
      <c r="AA40" s="126"/>
      <c r="AB40" s="126"/>
      <c r="AC40" s="126"/>
      <c r="AD40" s="126"/>
    </row>
    <row r="41" spans="1:27" ht="18" customHeight="1">
      <c r="A41" s="170" t="s">
        <v>226</v>
      </c>
      <c r="B41" s="342">
        <f>IF(BATT="NO","",ROUND('Data input'!B21*'Data input'!B36/'Data input'!B35/'Data input'!B34,0))</f>
        <v>0</v>
      </c>
      <c r="C41" s="284" t="s">
        <v>297</v>
      </c>
      <c r="D41" s="191"/>
      <c r="E41" s="129"/>
      <c r="F41" s="145"/>
      <c r="G41" s="228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6"/>
      <c r="Y41" s="126"/>
      <c r="Z41" s="126"/>
      <c r="AA41" s="126"/>
    </row>
    <row r="42" spans="1:23" ht="21">
      <c r="A42" s="170" t="s">
        <v>247</v>
      </c>
      <c r="B42" s="346">
        <f>IF(AND(BATT="YES",INV="YES"),ROUND(1/(1-C_LOSS_INV/100)*((PL_DC/B_VOLT)+(PL_AC*INV_SURGE_F/B_VOLT)),2),IF(AND(BATT="YES",INV="NO"),ROUND(PEAK_LOAD/B_VOLT,2),""))</f>
        <v>0</v>
      </c>
      <c r="C42" s="129" t="str">
        <f>IF(BATT="YES",IF(INV="YES","B_CURRENT_PEAK = (1/1-C_LOSS_INV/100) * ((PL_DC/B_VOLT) + (PL_AC * INV_SURGE_F / B_VOLT)","B_CURRENT_PEAK = PL_DC/B_VOLT"))</f>
        <v>B_CURRENT_PEAK = PL_DC/B_VOLT</v>
      </c>
      <c r="E42" s="129"/>
      <c r="F42" s="188"/>
      <c r="G42" s="254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</row>
    <row r="43" spans="1:23" ht="21">
      <c r="A43" s="170" t="s">
        <v>203</v>
      </c>
      <c r="B43" s="341" t="e">
        <f>IF(BATT="NO","",ROUND(B28*(1-B59/100)*(1-B65/100),2))</f>
        <v>#DIV/0!</v>
      </c>
      <c r="C43" s="129" t="s">
        <v>324</v>
      </c>
      <c r="D43" s="200"/>
      <c r="E43" s="129"/>
      <c r="G43" s="254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</row>
    <row r="44" spans="1:8" s="61" customFormat="1" ht="21">
      <c r="A44" s="170" t="s">
        <v>227</v>
      </c>
      <c r="B44" s="409" t="e">
        <f>IF(BATT="NO","",B43/(1.2*'Data input'!B34))</f>
        <v>#DIV/0!</v>
      </c>
      <c r="C44" s="129" t="s">
        <v>284</v>
      </c>
      <c r="G44" s="254"/>
      <c r="H44" s="459"/>
    </row>
    <row r="45" spans="2:7" s="61" customFormat="1" ht="21.75" thickBot="1">
      <c r="B45" s="406" t="e">
        <f>IF(BATT="NO","",IF(B44&lt;1,"CHARGE VOLTAGE IS NOT SUFFICIENT","CHARGING VOLTAGE IS SUFFICIENT"))</f>
        <v>#DIV/0!</v>
      </c>
      <c r="C45" s="245"/>
      <c r="D45" s="256"/>
      <c r="E45" s="246"/>
      <c r="F45" s="246"/>
      <c r="G45" s="257"/>
    </row>
    <row r="46" spans="1:23" ht="21">
      <c r="A46" s="222">
        <f>IF(INV="YES","Inverter","")</f>
      </c>
      <c r="B46" s="241"/>
      <c r="C46" s="225"/>
      <c r="D46" s="179"/>
      <c r="E46" s="252"/>
      <c r="F46" s="252"/>
      <c r="G46" s="253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</row>
    <row r="47" spans="1:23" ht="26.25">
      <c r="A47" s="170" t="s">
        <v>235</v>
      </c>
      <c r="B47" s="341">
        <f>IF(INV="NO","",IF(BATT="YES",ROUND(B_VOLT*(1-B71/100),2),ROUND(B28*(1-'PV and battery sizing'!B59/100),2)))</f>
      </c>
      <c r="C47" s="129">
        <f>IF(INV="NO","",IF(BATT="YES","INV_VAVAILABLE = B_VOLT * (1-CB_LOSS3)","INV_VAVAILABLE = ARRAY_V_MPP * (1-CB_LOSS1)"))</f>
      </c>
      <c r="G47" s="254"/>
      <c r="I47" s="432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</row>
    <row r="48" spans="1:23" ht="21">
      <c r="A48" s="170" t="s">
        <v>227</v>
      </c>
      <c r="B48" s="409">
        <f>IF(INV="NO","",B47/(INV_MIN_V))</f>
      </c>
      <c r="C48" s="129">
        <f>IF(INV="NO","","INV_VAVAILABLE / INV_MIN_V")</f>
      </c>
      <c r="D48" s="62"/>
      <c r="G48" s="254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</row>
    <row r="49" spans="1:23" ht="21">
      <c r="A49" s="410"/>
      <c r="B49" s="404">
        <f>IF(INV="NO","",IF(B48&lt;1,"INVERTER INPUT VOLTAGE IS NOT SUFFICIENT","INVERTER INPUT VOLTAGE IS SUFFICIENT"))</f>
      </c>
      <c r="C49" s="285"/>
      <c r="G49" s="254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</row>
    <row r="50" spans="1:7" ht="21">
      <c r="A50" s="170" t="s">
        <v>321</v>
      </c>
      <c r="B50" s="343" t="b">
        <f>IF(INV="YES",IF(BATT="YES",ROUND(1/(1-(C_LOSS_INV/100))*(PL_AC/B_VOLT)*INV_SURGE_F,2),'PV and battery sizing'!B27))</f>
        <v>0</v>
      </c>
      <c r="C50" s="129" t="b">
        <f>IF(INV="YES",IF(BATT="YES","INV_MAX_I=1(1-C_LOSS_INV/100)*(PL_AC*INV_SURGE_F/B_VOLT)","ARRAY_I_MAX"))</f>
        <v>0</v>
      </c>
      <c r="G50" s="254"/>
    </row>
    <row r="51" spans="1:7" ht="21">
      <c r="A51" s="170" t="s">
        <v>326</v>
      </c>
      <c r="B51" s="343" t="b">
        <f>IF(INV="YES",IF(BATT="YES",ROUND(1/(1-(C_LOSS_INV/100))*(PL_AC/B_VOLT),2),'PV and battery sizing'!B27))</f>
        <v>0</v>
      </c>
      <c r="C51" s="129" t="b">
        <f>IF(INV="YES",IF(BATT="YES","INV_CONT_I=1(1-C_LOSS_INV/100)*(PL_AC/B_VOLT)","INV-CONT_I = ARRAY_I_MAX"))</f>
        <v>0</v>
      </c>
      <c r="G51" s="254"/>
    </row>
    <row r="52" spans="1:7" s="61" customFormat="1" ht="21">
      <c r="A52" s="276" t="s">
        <v>286</v>
      </c>
      <c r="B52" s="408">
        <f>IF(INV="YES",ROUND(B51/INV_MAX_I,2),"")</f>
      </c>
      <c r="C52" s="129">
        <f>IF(INV="YES",IF(BATT="YES","INV_CURR_F = B_CURRENT_PEAK * INV_MAX_I","INV_CURRR_F = ARRAY_I_MP “ INV_MAX_I"),"")</f>
      </c>
      <c r="G52" s="254"/>
    </row>
    <row r="53" spans="1:7" s="61" customFormat="1" ht="21.75" thickBot="1">
      <c r="A53" s="410"/>
      <c r="B53" s="404">
        <f>IF(B52&lt;&gt;"",IF(B52&lt;=1,"CINTINUOUS CURRENT IS WITHIN THE INVERTER LIMITS","CONTINUOUS CURRENT EXCEEDS THE INVERTER LIMITS"),"")</f>
      </c>
      <c r="C53" s="129"/>
      <c r="D53" s="205"/>
      <c r="G53" s="254"/>
    </row>
    <row r="54" spans="1:23" ht="21">
      <c r="A54" s="222" t="s">
        <v>236</v>
      </c>
      <c r="B54" s="223"/>
      <c r="C54" s="225"/>
      <c r="D54" s="179"/>
      <c r="E54" s="179"/>
      <c r="F54" s="179"/>
      <c r="G54" s="253"/>
      <c r="O54" s="61"/>
      <c r="P54" s="61"/>
      <c r="Q54" s="61"/>
      <c r="R54" s="61"/>
      <c r="S54" s="61"/>
      <c r="T54" s="61"/>
      <c r="U54" s="61"/>
      <c r="V54" s="61"/>
      <c r="W54" s="61"/>
    </row>
    <row r="55" spans="1:23" ht="21">
      <c r="A55" s="275" t="str">
        <f>'Data input'!A52</f>
        <v>Array &gt;&gt;&gt; Charge controller</v>
      </c>
      <c r="B55" s="337">
        <f>'Data input'!B52*2</f>
        <v>2</v>
      </c>
      <c r="C55" s="286" t="s">
        <v>266</v>
      </c>
      <c r="D55" s="62"/>
      <c r="E55" s="189"/>
      <c r="F55" s="189"/>
      <c r="G55" s="254"/>
      <c r="P55" s="61"/>
      <c r="Q55" s="61"/>
      <c r="R55" s="61"/>
      <c r="S55" s="61"/>
      <c r="T55" s="61"/>
      <c r="U55" s="61"/>
      <c r="V55" s="61"/>
      <c r="W55" s="61"/>
    </row>
    <row r="56" spans="1:23" ht="21">
      <c r="A56" s="173" t="s">
        <v>169</v>
      </c>
      <c r="B56" s="338">
        <f>B28</f>
        <v>0</v>
      </c>
      <c r="C56" s="286" t="s">
        <v>262</v>
      </c>
      <c r="D56" s="62"/>
      <c r="E56" s="189"/>
      <c r="F56" s="189"/>
      <c r="G56" s="254"/>
      <c r="P56" s="61"/>
      <c r="Q56" s="61"/>
      <c r="R56" s="61"/>
      <c r="S56" s="61"/>
      <c r="T56" s="61"/>
      <c r="U56" s="61"/>
      <c r="V56" s="61"/>
      <c r="W56" s="61"/>
    </row>
    <row r="57" spans="1:25" ht="21">
      <c r="A57" s="173" t="s">
        <v>170</v>
      </c>
      <c r="B57" s="339">
        <f>B26</f>
        <v>0</v>
      </c>
      <c r="C57" s="287" t="s">
        <v>261</v>
      </c>
      <c r="D57" s="62"/>
      <c r="E57" s="189"/>
      <c r="F57" s="189"/>
      <c r="G57" s="254"/>
      <c r="P57" s="61"/>
      <c r="Q57" s="61"/>
      <c r="R57" s="61"/>
      <c r="S57" s="61"/>
      <c r="T57" s="61"/>
      <c r="U57" s="61"/>
      <c r="V57" s="467"/>
      <c r="W57" s="468"/>
      <c r="X57" s="468"/>
      <c r="Y57" s="468"/>
    </row>
    <row r="58" spans="1:23" ht="21">
      <c r="A58" s="173" t="s">
        <v>238</v>
      </c>
      <c r="B58" s="340">
        <f>'Data input'!B53</f>
        <v>6</v>
      </c>
      <c r="C58" s="288" t="s">
        <v>263</v>
      </c>
      <c r="E58" s="189"/>
      <c r="F58" s="189"/>
      <c r="G58" s="254"/>
      <c r="P58" s="61"/>
      <c r="Q58" s="61"/>
      <c r="R58" s="61"/>
      <c r="S58" s="61"/>
      <c r="T58" s="61"/>
      <c r="U58" s="61"/>
      <c r="V58" s="61"/>
      <c r="W58" s="61"/>
    </row>
    <row r="59" spans="1:23" ht="21">
      <c r="A59" s="173" t="s">
        <v>237</v>
      </c>
      <c r="B59" s="412" t="e">
        <f>(IF(A55="",0,IF((ROUND(B57*B55/(56*B56*B56*B58)*100,2))&gt;99,99,(ROUND(B57*B55/(56*B56*B56*B58)*100,2)))))</f>
        <v>#DIV/0!</v>
      </c>
      <c r="C59" s="289" t="s">
        <v>269</v>
      </c>
      <c r="D59" s="62"/>
      <c r="E59" s="189"/>
      <c r="F59" s="189"/>
      <c r="G59" s="254"/>
      <c r="P59" s="61"/>
      <c r="Q59" s="61"/>
      <c r="R59" s="61"/>
      <c r="S59" s="61"/>
      <c r="T59" s="61"/>
      <c r="U59" s="61"/>
      <c r="V59" s="61"/>
      <c r="W59" s="61"/>
    </row>
    <row r="60" spans="1:23" ht="21">
      <c r="A60" s="227"/>
      <c r="B60" s="221" t="e">
        <f>IF(B59&gt;5,"LOSSES !!!","")</f>
        <v>#DIV/0!</v>
      </c>
      <c r="C60" s="286"/>
      <c r="D60" s="62"/>
      <c r="E60" s="189"/>
      <c r="F60" s="189"/>
      <c r="G60" s="254"/>
      <c r="P60" s="61"/>
      <c r="Q60" s="61"/>
      <c r="R60" s="61"/>
      <c r="S60" s="61"/>
      <c r="T60" s="61"/>
      <c r="U60" s="61"/>
      <c r="V60" s="61"/>
      <c r="W60" s="61"/>
    </row>
    <row r="61" spans="1:23" ht="21">
      <c r="A61" s="275" t="str">
        <f>'Data input'!A54</f>
        <v>Charge controller &gt;&gt;&gt; Battery</v>
      </c>
      <c r="B61" s="337">
        <f>'Data input'!B54*2</f>
        <v>1</v>
      </c>
      <c r="C61" s="286" t="s">
        <v>268</v>
      </c>
      <c r="D61" s="62"/>
      <c r="E61" s="189"/>
      <c r="F61" s="189"/>
      <c r="G61" s="254"/>
      <c r="P61" s="61"/>
      <c r="Q61" s="61"/>
      <c r="R61" s="61"/>
      <c r="S61" s="61"/>
      <c r="T61" s="61"/>
      <c r="U61" s="61"/>
      <c r="V61" s="61"/>
      <c r="W61" s="61"/>
    </row>
    <row r="62" spans="1:23" ht="21">
      <c r="A62" s="173" t="s">
        <v>169</v>
      </c>
      <c r="B62" s="338">
        <f>B_VOLT*1.2</f>
        <v>14.399999999999999</v>
      </c>
      <c r="C62" s="290" t="s">
        <v>313</v>
      </c>
      <c r="D62" s="62"/>
      <c r="E62" s="189"/>
      <c r="F62" s="189"/>
      <c r="G62" s="254"/>
      <c r="P62" s="61"/>
      <c r="Q62" s="61"/>
      <c r="R62" s="61"/>
      <c r="S62" s="61"/>
      <c r="T62" s="61"/>
      <c r="U62" s="61"/>
      <c r="V62" s="61"/>
      <c r="W62" s="61"/>
    </row>
    <row r="63" spans="1:23" ht="21">
      <c r="A63" s="173" t="s">
        <v>170</v>
      </c>
      <c r="B63" s="339">
        <f>B26</f>
        <v>0</v>
      </c>
      <c r="C63" s="287" t="s">
        <v>261</v>
      </c>
      <c r="D63" s="62"/>
      <c r="E63" s="189"/>
      <c r="F63" s="189"/>
      <c r="G63" s="254"/>
      <c r="P63" s="61"/>
      <c r="Q63" s="61"/>
      <c r="R63" s="61"/>
      <c r="S63" s="61"/>
      <c r="T63" s="61"/>
      <c r="U63" s="61"/>
      <c r="V63" s="61"/>
      <c r="W63" s="61"/>
    </row>
    <row r="64" spans="1:23" ht="21">
      <c r="A64" s="173" t="s">
        <v>238</v>
      </c>
      <c r="B64" s="340">
        <f>'Data input'!B55</f>
        <v>6</v>
      </c>
      <c r="C64" s="288" t="s">
        <v>263</v>
      </c>
      <c r="D64" s="62"/>
      <c r="E64" s="189"/>
      <c r="F64" s="189"/>
      <c r="G64" s="254"/>
      <c r="P64" s="61"/>
      <c r="Q64" s="61"/>
      <c r="R64" s="61"/>
      <c r="S64" s="61"/>
      <c r="T64" s="61"/>
      <c r="U64" s="61"/>
      <c r="V64" s="61"/>
      <c r="W64" s="61"/>
    </row>
    <row r="65" spans="1:23" ht="21">
      <c r="A65" s="173" t="s">
        <v>237</v>
      </c>
      <c r="B65" s="412">
        <f>(IF(A61="",0,IF((ROUND(B63*B61/(56*B62*B62*B64)*100,2))&gt;99,99,(ROUND(B63*B61/(56*B62*B62*B64)*100,2)))))</f>
        <v>0</v>
      </c>
      <c r="C65" s="291" t="str">
        <f>IF(A61="Charge controller &gt;&gt;&gt; Battery","CBLOSS_2 = ARRAY_P_MPP*CC_MIN_V/(56*(B_VOLT*1.2)^2*CAB_MM2)*100","CBLOSS_2 = ARRAY_P_MPP*INV_MIN_V/(56INV_MIN_V^2*CAB_MM2)*100")</f>
        <v>CBLOSS_2 = ARRAY_P_MPP*CC_MIN_V/(56*(B_VOLT*1.2)^2*CAB_MM2)*100</v>
      </c>
      <c r="D65" s="62"/>
      <c r="E65" s="189"/>
      <c r="F65" s="189"/>
      <c r="G65" s="254"/>
      <c r="P65" s="61"/>
      <c r="Q65" s="61"/>
      <c r="R65" s="61"/>
      <c r="S65" s="61"/>
      <c r="T65" s="61"/>
      <c r="U65" s="61"/>
      <c r="V65" s="61"/>
      <c r="W65" s="61"/>
    </row>
    <row r="66" spans="1:23" ht="21">
      <c r="A66" s="227"/>
      <c r="B66" s="221">
        <f>IF(B65&gt;5,"LOSSES !!!","")</f>
      </c>
      <c r="C66" s="126"/>
      <c r="E66" s="189"/>
      <c r="F66" s="189"/>
      <c r="G66" s="254"/>
      <c r="Q66" s="61"/>
      <c r="R66" s="61"/>
      <c r="S66" s="61"/>
      <c r="T66" s="61"/>
      <c r="U66" s="61"/>
      <c r="V66" s="61"/>
      <c r="W66" s="61"/>
    </row>
    <row r="67" spans="1:23" ht="21">
      <c r="A67" s="275">
        <f>'Data input'!A56</f>
      </c>
      <c r="B67" s="337">
        <f>'Data input'!B56*2</f>
        <v>10</v>
      </c>
      <c r="C67" s="129" t="s">
        <v>267</v>
      </c>
      <c r="E67" s="189"/>
      <c r="F67" s="189"/>
      <c r="G67" s="254"/>
      <c r="Q67" s="61"/>
      <c r="R67" s="61"/>
      <c r="S67" s="61"/>
      <c r="T67" s="61"/>
      <c r="U67" s="61"/>
      <c r="V67" s="61"/>
      <c r="W67" s="61"/>
    </row>
    <row r="68" spans="1:23" ht="21">
      <c r="A68" s="173" t="s">
        <v>169</v>
      </c>
      <c r="B68" s="338">
        <f>B_VOLT</f>
        <v>12</v>
      </c>
      <c r="C68" s="292" t="s">
        <v>195</v>
      </c>
      <c r="G68" s="254"/>
      <c r="Q68" s="61"/>
      <c r="R68" s="61"/>
      <c r="S68" s="61"/>
      <c r="T68" s="61"/>
      <c r="U68" s="61"/>
      <c r="V68" s="61"/>
      <c r="W68" s="61"/>
    </row>
    <row r="69" spans="1:23" ht="21">
      <c r="A69" s="173" t="s">
        <v>170</v>
      </c>
      <c r="B69" s="339">
        <f>PEAK_LOAD</f>
        <v>0</v>
      </c>
      <c r="C69" s="126" t="s">
        <v>222</v>
      </c>
      <c r="G69" s="254"/>
      <c r="Q69" s="61"/>
      <c r="R69" s="61"/>
      <c r="S69" s="61"/>
      <c r="T69" s="61"/>
      <c r="U69" s="61"/>
      <c r="V69" s="61"/>
      <c r="W69" s="61"/>
    </row>
    <row r="70" spans="1:23" ht="21">
      <c r="A70" s="173" t="s">
        <v>238</v>
      </c>
      <c r="B70" s="340">
        <f>'Data input'!B57</f>
        <v>4</v>
      </c>
      <c r="C70" s="293" t="s">
        <v>263</v>
      </c>
      <c r="G70" s="254"/>
      <c r="Q70" s="61"/>
      <c r="R70" s="61"/>
      <c r="S70" s="61"/>
      <c r="T70" s="61"/>
      <c r="U70" s="61"/>
      <c r="V70" s="61"/>
      <c r="W70" s="61"/>
    </row>
    <row r="71" spans="1:23" ht="21">
      <c r="A71" s="173" t="s">
        <v>237</v>
      </c>
      <c r="B71" s="412">
        <f>(IF(A67="",0,IF((ROUND(B69*B67/(56*B68*B68*B70)*100,2))&gt;99,99,(ROUND(B69*B67/(56*B68*B68*B70)*100,2)))))</f>
        <v>0</v>
      </c>
      <c r="C71" s="289" t="s">
        <v>285</v>
      </c>
      <c r="G71" s="254"/>
      <c r="Q71" s="61"/>
      <c r="R71" s="61"/>
      <c r="S71" s="61"/>
      <c r="T71" s="61"/>
      <c r="U71" s="61"/>
      <c r="V71" s="61"/>
      <c r="W71" s="61"/>
    </row>
    <row r="72" spans="1:23" ht="21.75" thickBot="1">
      <c r="A72" s="405"/>
      <c r="B72" s="461">
        <f>IF(B71&gt;5,"LOSSES !!!","")</f>
      </c>
      <c r="C72" s="411"/>
      <c r="D72" s="258"/>
      <c r="E72" s="246"/>
      <c r="F72" s="246"/>
      <c r="G72" s="257"/>
      <c r="I72" s="62"/>
      <c r="Q72" s="61"/>
      <c r="R72" s="61"/>
      <c r="S72" s="61"/>
      <c r="T72" s="61"/>
      <c r="U72" s="61"/>
      <c r="V72" s="61"/>
      <c r="W72" s="61"/>
    </row>
    <row r="73" spans="1:23" ht="21">
      <c r="A73" s="191"/>
      <c r="B73" s="399"/>
      <c r="C73" s="126"/>
      <c r="I73" s="62"/>
      <c r="R73" s="61"/>
      <c r="S73" s="61"/>
      <c r="T73" s="61"/>
      <c r="U73" s="61"/>
      <c r="V73" s="61"/>
      <c r="W73" s="61"/>
    </row>
    <row r="74" spans="1:23" ht="21">
      <c r="A74" s="191"/>
      <c r="B74" s="400"/>
      <c r="I74" s="62"/>
      <c r="R74" s="61"/>
      <c r="S74" s="61"/>
      <c r="T74" s="61"/>
      <c r="U74" s="61"/>
      <c r="V74" s="61"/>
      <c r="W74" s="61"/>
    </row>
    <row r="75" spans="1:23" ht="21">
      <c r="A75" s="191"/>
      <c r="B75" s="401"/>
      <c r="I75" s="62"/>
      <c r="R75" s="61"/>
      <c r="T75" s="61"/>
      <c r="U75" s="61"/>
      <c r="V75" s="61"/>
      <c r="W75" s="61"/>
    </row>
    <row r="76" spans="1:23" ht="21">
      <c r="A76" s="191"/>
      <c r="B76" s="402"/>
      <c r="I76" s="62"/>
      <c r="T76" s="61"/>
      <c r="U76" s="61"/>
      <c r="W76" s="61"/>
    </row>
    <row r="77" spans="1:23" ht="21">
      <c r="A77" s="191"/>
      <c r="B77" s="403"/>
      <c r="I77" s="62"/>
      <c r="W77" s="61"/>
    </row>
    <row r="78" ht="21">
      <c r="I78" s="62"/>
    </row>
    <row r="79" ht="21">
      <c r="I79" s="62"/>
    </row>
    <row r="80" ht="21">
      <c r="I80" s="62"/>
    </row>
    <row r="81" ht="21">
      <c r="I81" s="62"/>
    </row>
    <row r="84" ht="21" hidden="1">
      <c r="B84" s="62">
        <v>0.75</v>
      </c>
    </row>
    <row r="85" ht="21" hidden="1">
      <c r="B85" s="14">
        <v>1.5</v>
      </c>
    </row>
    <row r="86" ht="21" hidden="1">
      <c r="B86" s="14">
        <v>2.5</v>
      </c>
    </row>
    <row r="87" ht="21" hidden="1">
      <c r="B87" s="14">
        <v>4</v>
      </c>
    </row>
    <row r="88" ht="21" hidden="1">
      <c r="B88" s="14">
        <v>6</v>
      </c>
    </row>
    <row r="89" ht="21" hidden="1">
      <c r="B89" s="14">
        <v>10</v>
      </c>
    </row>
    <row r="90" ht="21" hidden="1">
      <c r="B90" s="14">
        <v>16</v>
      </c>
    </row>
    <row r="91" ht="21" hidden="1">
      <c r="B91" s="14">
        <v>25</v>
      </c>
    </row>
    <row r="92" ht="21" hidden="1">
      <c r="B92" s="14">
        <v>35</v>
      </c>
    </row>
    <row r="93" ht="21" hidden="1">
      <c r="B93" s="14">
        <v>50</v>
      </c>
    </row>
    <row r="94" ht="21" hidden="1"/>
  </sheetData>
  <sheetProtection password="B449" sheet="1" selectLockedCells="1"/>
  <mergeCells count="1">
    <mergeCell ref="V57:Y57"/>
  </mergeCells>
  <conditionalFormatting sqref="B33">
    <cfRule type="expression" priority="5" dxfId="0" stopIfTrue="1">
      <formula>$A$31=""</formula>
    </cfRule>
    <cfRule type="expression" priority="43" dxfId="3" stopIfTrue="1">
      <formula>$B$33&lt;1</formula>
    </cfRule>
  </conditionalFormatting>
  <conditionalFormatting sqref="B35">
    <cfRule type="expression" priority="16" dxfId="0" stopIfTrue="1">
      <formula>$A$31=""</formula>
    </cfRule>
    <cfRule type="expression" priority="42" dxfId="3" stopIfTrue="1">
      <formula>$B$35&gt;1</formula>
    </cfRule>
  </conditionalFormatting>
  <conditionalFormatting sqref="B38">
    <cfRule type="expression" priority="15" dxfId="0" stopIfTrue="1">
      <formula>$A$31=""</formula>
    </cfRule>
    <cfRule type="expression" priority="41" dxfId="3" stopIfTrue="1">
      <formula>$B$38&gt;(1/1.25)</formula>
    </cfRule>
  </conditionalFormatting>
  <conditionalFormatting sqref="B44">
    <cfRule type="expression" priority="11" dxfId="0" stopIfTrue="1">
      <formula>$A$40=""</formula>
    </cfRule>
    <cfRule type="expression" priority="40" dxfId="3" stopIfTrue="1">
      <formula>$B$44&lt;1</formula>
    </cfRule>
  </conditionalFormatting>
  <conditionalFormatting sqref="B48">
    <cfRule type="expression" priority="8" dxfId="0" stopIfTrue="1">
      <formula>$A$46=""</formula>
    </cfRule>
    <cfRule type="expression" priority="39" dxfId="3" stopIfTrue="1">
      <formula>$B$48&lt;1</formula>
    </cfRule>
  </conditionalFormatting>
  <conditionalFormatting sqref="B52">
    <cfRule type="expression" priority="6" dxfId="0" stopIfTrue="1">
      <formula>$A$46=""</formula>
    </cfRule>
    <cfRule type="expression" priority="29" dxfId="3" stopIfTrue="1">
      <formula>$B$52&gt;1</formula>
    </cfRule>
    <cfRule type="expression" priority="38" dxfId="3" stopIfTrue="1">
      <formula>$B$52&gt;1</formula>
    </cfRule>
  </conditionalFormatting>
  <conditionalFormatting sqref="A61:A66 C61:C66 B61:B64 B66">
    <cfRule type="expression" priority="22" dxfId="36" stopIfTrue="1">
      <formula>$A$61=""</formula>
    </cfRule>
  </conditionalFormatting>
  <conditionalFormatting sqref="A67:A72 C67:C72 B67:B70 B72">
    <cfRule type="expression" priority="21" dxfId="36" stopIfTrue="1">
      <formula>$A$67=""</formula>
    </cfRule>
  </conditionalFormatting>
  <conditionalFormatting sqref="A32:A39">
    <cfRule type="expression" priority="20" dxfId="39" stopIfTrue="1">
      <formula>$A$31=""</formula>
    </cfRule>
  </conditionalFormatting>
  <conditionalFormatting sqref="C32:C38">
    <cfRule type="expression" priority="19" dxfId="39" stopIfTrue="1">
      <formula>$A$31=""</formula>
    </cfRule>
  </conditionalFormatting>
  <conditionalFormatting sqref="B32">
    <cfRule type="expression" priority="18" dxfId="0" stopIfTrue="1">
      <formula>$A$31=""</formula>
    </cfRule>
  </conditionalFormatting>
  <conditionalFormatting sqref="B37">
    <cfRule type="expression" priority="17" dxfId="0" stopIfTrue="1">
      <formula>$A$31=""</formula>
    </cfRule>
  </conditionalFormatting>
  <conditionalFormatting sqref="A41:A44">
    <cfRule type="expression" priority="14" dxfId="39" stopIfTrue="1">
      <formula>$A$40=""</formula>
    </cfRule>
  </conditionalFormatting>
  <conditionalFormatting sqref="C41 C43:C44">
    <cfRule type="expression" priority="13" dxfId="39" stopIfTrue="1">
      <formula>$A$40=""</formula>
    </cfRule>
  </conditionalFormatting>
  <conditionalFormatting sqref="B41:B43">
    <cfRule type="expression" priority="12" dxfId="0" stopIfTrue="1">
      <formula>$A$40=""</formula>
    </cfRule>
  </conditionalFormatting>
  <conditionalFormatting sqref="A47:A52">
    <cfRule type="expression" priority="10" dxfId="39" stopIfTrue="1">
      <formula>$A$46=""</formula>
    </cfRule>
  </conditionalFormatting>
  <conditionalFormatting sqref="B47">
    <cfRule type="expression" priority="9" dxfId="0" stopIfTrue="1">
      <formula>$A$46=""</formula>
    </cfRule>
  </conditionalFormatting>
  <conditionalFormatting sqref="B50:B51">
    <cfRule type="expression" priority="7" dxfId="0" stopIfTrue="1">
      <formula>$A$46=""</formula>
    </cfRule>
  </conditionalFormatting>
  <conditionalFormatting sqref="B23">
    <cfRule type="expression" priority="4" dxfId="3" stopIfTrue="1">
      <formula>$B$23&lt;1</formula>
    </cfRule>
  </conditionalFormatting>
  <conditionalFormatting sqref="B65">
    <cfRule type="expression" priority="3" dxfId="36" stopIfTrue="1">
      <formula>$A$61=""</formula>
    </cfRule>
  </conditionalFormatting>
  <conditionalFormatting sqref="B71">
    <cfRule type="expression" priority="2" dxfId="36" stopIfTrue="1">
      <formula>$A$67=""</formula>
    </cfRule>
  </conditionalFormatting>
  <conditionalFormatting sqref="H44">
    <cfRule type="expression" priority="1" dxfId="0" stopIfTrue="1">
      <formula>$A$40=""</formula>
    </cfRule>
  </conditionalFormatting>
  <dataValidations count="2">
    <dataValidation errorStyle="warning" type="whole" allowBlank="1" showErrorMessage="1" promptTitle="Information" prompt="Only whole modules can be connected" errorTitle="Parallel connection of modules" error="Number of modules in parallel must be a positive integer!" sqref="B21:B22">
      <formula1>1</formula1>
      <formula2>1000</formula2>
    </dataValidation>
    <dataValidation errorStyle="warning" type="whole" allowBlank="1" showInputMessage="1" showErrorMessage="1" errorTitle="Series Connection of modules" error="Number of modules in series must be a positive integer!" sqref="B20">
      <formula1>1</formula1>
      <formula2>1000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69" zoomScaleNormal="69" zoomScalePageLayoutView="0" workbookViewId="0" topLeftCell="A4">
      <selection activeCell="E16" sqref="E16:E17"/>
    </sheetView>
  </sheetViews>
  <sheetFormatPr defaultColWidth="11.00390625" defaultRowHeight="12.75"/>
  <cols>
    <col min="1" max="1" width="21.625" style="5" customWidth="1"/>
    <col min="2" max="2" width="29.50390625" style="0" customWidth="1"/>
    <col min="3" max="3" width="13.50390625" style="0" customWidth="1"/>
    <col min="4" max="4" width="7.125" style="0" customWidth="1"/>
    <col min="5" max="5" width="35.00390625" style="2" customWidth="1"/>
    <col min="6" max="6" width="7.375" style="6" customWidth="1"/>
    <col min="7" max="7" width="32.00390625" style="6" customWidth="1"/>
    <col min="8" max="16" width="11.00390625" style="0" customWidth="1"/>
    <col min="17" max="17" width="12.375" style="1" customWidth="1"/>
    <col min="18" max="18" width="4.375" style="1" customWidth="1"/>
    <col min="19" max="19" width="7.25390625" style="1" customWidth="1"/>
    <col min="20" max="21" width="11.00390625" style="0" customWidth="1"/>
  </cols>
  <sheetData>
    <row r="1" spans="1:16" ht="21">
      <c r="A1" s="200" t="str">
        <f>'Data input'!A1</f>
        <v>Design of off-grid PV applications</v>
      </c>
      <c r="B1" s="204"/>
      <c r="C1" s="259"/>
      <c r="D1" s="189"/>
      <c r="E1" s="192" t="s">
        <v>293</v>
      </c>
      <c r="F1" s="61"/>
      <c r="H1" s="88"/>
      <c r="I1" s="88"/>
      <c r="J1" s="88"/>
      <c r="K1" s="88"/>
      <c r="L1" s="88"/>
      <c r="M1" s="88"/>
      <c r="N1" s="88"/>
      <c r="O1" s="88"/>
      <c r="P1" s="88"/>
    </row>
    <row r="2" spans="1:7" ht="21">
      <c r="A2" s="172"/>
      <c r="B2" s="204"/>
      <c r="C2" s="259"/>
      <c r="D2" s="189"/>
      <c r="E2" s="61"/>
      <c r="F2" s="61"/>
      <c r="G2" s="61"/>
    </row>
    <row r="3" spans="2:16" ht="21">
      <c r="B3" s="206" t="s">
        <v>214</v>
      </c>
      <c r="C3" s="191">
        <f>'Data input'!B3</f>
        <v>0</v>
      </c>
      <c r="D3" s="189"/>
      <c r="E3" s="207"/>
      <c r="F3" s="61"/>
      <c r="G3" s="61"/>
      <c r="H3" s="5"/>
      <c r="I3" s="5"/>
      <c r="J3" s="5"/>
      <c r="K3" s="5"/>
      <c r="L3" s="5"/>
      <c r="M3" s="5"/>
      <c r="N3" s="5"/>
      <c r="O3" s="5"/>
      <c r="P3" s="5"/>
    </row>
    <row r="4" spans="2:16" ht="21">
      <c r="B4" s="172" t="s">
        <v>215</v>
      </c>
      <c r="C4" s="191">
        <f>'Data input'!B5</f>
        <v>0</v>
      </c>
      <c r="D4" s="189"/>
      <c r="E4" s="61"/>
      <c r="F4" s="61"/>
      <c r="G4" s="61"/>
      <c r="H4" s="5"/>
      <c r="I4" s="5"/>
      <c r="J4" s="5"/>
      <c r="K4" s="5"/>
      <c r="L4" s="5"/>
      <c r="M4" s="5"/>
      <c r="N4" s="5"/>
      <c r="O4" s="5"/>
      <c r="P4" s="5"/>
    </row>
    <row r="5" spans="2:7" ht="21">
      <c r="B5" s="206" t="s">
        <v>165</v>
      </c>
      <c r="C5" s="191">
        <f>'Data input'!B6</f>
        <v>0</v>
      </c>
      <c r="D5" s="189"/>
      <c r="E5" s="129"/>
      <c r="F5" s="129"/>
      <c r="G5" s="129"/>
    </row>
    <row r="6" spans="2:7" ht="21">
      <c r="B6" s="206" t="s">
        <v>216</v>
      </c>
      <c r="C6" s="191">
        <f>'Data input'!B8</f>
        <v>0</v>
      </c>
      <c r="D6" s="189"/>
      <c r="E6" s="129"/>
      <c r="F6" s="129"/>
      <c r="G6" s="129"/>
    </row>
    <row r="7" spans="2:19" ht="21">
      <c r="B7" s="206" t="s">
        <v>218</v>
      </c>
      <c r="C7" s="430">
        <f>'Data input'!B9</f>
        <v>0</v>
      </c>
      <c r="D7" s="189"/>
      <c r="E7" s="129"/>
      <c r="F7" s="129"/>
      <c r="G7" s="129"/>
      <c r="H7" s="1"/>
      <c r="I7" s="1"/>
      <c r="J7" s="1"/>
      <c r="K7" s="1"/>
      <c r="L7" s="1"/>
      <c r="M7" s="1"/>
      <c r="N7" s="1"/>
      <c r="O7" s="1"/>
      <c r="P7" s="1"/>
      <c r="Q7" s="14"/>
      <c r="R7" s="14"/>
      <c r="S7" s="14"/>
    </row>
    <row r="8" spans="8:19" ht="13.5" thickBot="1">
      <c r="H8" s="1"/>
      <c r="I8" s="1"/>
      <c r="J8" s="1"/>
      <c r="K8" s="1"/>
      <c r="L8" s="1"/>
      <c r="M8" s="1"/>
      <c r="N8" s="1"/>
      <c r="O8" s="1"/>
      <c r="P8" s="1"/>
      <c r="Q8" s="14"/>
      <c r="R8" s="14"/>
      <c r="S8" s="14"/>
    </row>
    <row r="9" spans="1:19" ht="20.25" thickBot="1">
      <c r="A9" s="150"/>
      <c r="B9" s="92"/>
      <c r="C9" s="92"/>
      <c r="D9" s="92"/>
      <c r="E9" s="92"/>
      <c r="F9" s="308"/>
      <c r="H9" s="113"/>
      <c r="I9" s="113"/>
      <c r="J9" s="113"/>
      <c r="K9" s="113"/>
      <c r="L9" s="113"/>
      <c r="M9" s="113"/>
      <c r="N9" s="113"/>
      <c r="O9" s="113"/>
      <c r="P9" s="113"/>
      <c r="Q9" s="14"/>
      <c r="R9" s="14"/>
      <c r="S9" s="14"/>
    </row>
    <row r="10" spans="1:19" ht="18.75" customHeight="1">
      <c r="A10" s="69"/>
      <c r="B10" s="94"/>
      <c r="C10" s="101" t="s">
        <v>172</v>
      </c>
      <c r="D10" s="101"/>
      <c r="E10" s="413" t="s">
        <v>166</v>
      </c>
      <c r="F10" s="309"/>
      <c r="G10" s="152"/>
      <c r="H10" s="113"/>
      <c r="I10" s="113"/>
      <c r="J10" s="113"/>
      <c r="K10" s="113"/>
      <c r="L10" s="113"/>
      <c r="M10" s="113"/>
      <c r="N10" s="113"/>
      <c r="O10" s="113"/>
      <c r="P10" s="113"/>
      <c r="Q10" s="14"/>
      <c r="R10" s="14"/>
      <c r="S10" s="14"/>
    </row>
    <row r="11" spans="1:19" ht="15">
      <c r="A11" s="104"/>
      <c r="B11" s="94"/>
      <c r="C11" s="94"/>
      <c r="D11" s="94"/>
      <c r="E11" s="414" t="s">
        <v>167</v>
      </c>
      <c r="F11" s="309"/>
      <c r="G11" s="152"/>
      <c r="H11" s="113"/>
      <c r="I11" s="113"/>
      <c r="J11" s="113"/>
      <c r="K11" s="113"/>
      <c r="L11" s="113"/>
      <c r="M11" s="113"/>
      <c r="N11" s="113"/>
      <c r="O11" s="113"/>
      <c r="P11" s="113"/>
      <c r="Q11" s="14"/>
      <c r="R11" s="14"/>
      <c r="S11" s="14"/>
    </row>
    <row r="12" spans="1:19" ht="21.75" thickBot="1">
      <c r="A12" s="93"/>
      <c r="B12" s="94"/>
      <c r="C12" s="94"/>
      <c r="D12" s="94"/>
      <c r="E12" s="415" t="s">
        <v>168</v>
      </c>
      <c r="F12" s="310"/>
      <c r="G12" s="153"/>
      <c r="H12" s="114"/>
      <c r="I12" s="114"/>
      <c r="J12" s="114"/>
      <c r="K12" s="114"/>
      <c r="L12" s="114"/>
      <c r="M12" s="114"/>
      <c r="N12" s="114"/>
      <c r="O12" s="114"/>
      <c r="P12" s="114"/>
      <c r="Q12" s="14"/>
      <c r="R12" s="14"/>
      <c r="S12" s="14"/>
    </row>
    <row r="13" spans="1:19" ht="21">
      <c r="A13" s="95"/>
      <c r="B13" s="1"/>
      <c r="C13" s="96"/>
      <c r="D13" s="96"/>
      <c r="E13" s="109"/>
      <c r="F13" s="311"/>
      <c r="G13" s="211"/>
      <c r="H13" s="114"/>
      <c r="I13" s="114"/>
      <c r="J13" s="114"/>
      <c r="K13" s="114"/>
      <c r="L13" s="114"/>
      <c r="M13" s="114"/>
      <c r="N13" s="114"/>
      <c r="O13" s="114"/>
      <c r="P13" s="114"/>
      <c r="Q13" s="14"/>
      <c r="R13" s="14"/>
      <c r="S13" s="14"/>
    </row>
    <row r="14" spans="1:19" ht="21">
      <c r="A14" s="95"/>
      <c r="B14" s="1"/>
      <c r="C14" s="96"/>
      <c r="D14" s="96"/>
      <c r="E14" s="151" t="s">
        <v>228</v>
      </c>
      <c r="F14" s="312"/>
      <c r="G14" s="212"/>
      <c r="H14" s="109"/>
      <c r="I14" s="109"/>
      <c r="J14" s="109"/>
      <c r="K14" s="109"/>
      <c r="L14" s="109"/>
      <c r="M14" s="109"/>
      <c r="N14" s="109"/>
      <c r="O14" s="109"/>
      <c r="P14" s="109"/>
      <c r="Q14" s="14"/>
      <c r="R14" s="14"/>
      <c r="S14" s="14"/>
    </row>
    <row r="15" spans="1:21" ht="21">
      <c r="A15" s="95"/>
      <c r="B15" s="1"/>
      <c r="C15" s="96"/>
      <c r="D15" s="96"/>
      <c r="E15" s="109"/>
      <c r="F15" s="311"/>
      <c r="G15" s="211"/>
      <c r="H15" s="110"/>
      <c r="I15" s="110"/>
      <c r="J15" s="110"/>
      <c r="K15" s="110"/>
      <c r="L15" s="110"/>
      <c r="M15" s="110"/>
      <c r="N15" s="110"/>
      <c r="O15" s="110"/>
      <c r="P15" s="110"/>
      <c r="Q15" s="14"/>
      <c r="R15" s="62">
        <v>0.75</v>
      </c>
      <c r="S15" s="14">
        <f aca="true" t="shared" si="0" ref="S15:S24">IF(Theor&gt;R14,IF(Theor&lt;=R15,R15,0),0)</f>
        <v>0</v>
      </c>
      <c r="T15" s="14">
        <f aca="true" t="shared" si="1" ref="T15:T24">IF(Theor2&gt;R14,IF(Theor2&lt;=R15,R15,0),0)</f>
        <v>0</v>
      </c>
      <c r="U15" s="14">
        <f aca="true" t="shared" si="2" ref="U15:U24">IF(Theor3&gt;R14,IF(Theor3&lt;=R15,R15,0),0)</f>
        <v>0</v>
      </c>
    </row>
    <row r="16" spans="1:21" ht="21">
      <c r="A16" s="95"/>
      <c r="B16" s="1"/>
      <c r="C16" s="105" t="s">
        <v>182</v>
      </c>
      <c r="D16" s="473" t="s">
        <v>100</v>
      </c>
      <c r="E16" s="476">
        <v>10</v>
      </c>
      <c r="F16" s="472"/>
      <c r="G16" s="471"/>
      <c r="H16" s="110"/>
      <c r="I16" s="110"/>
      <c r="J16" s="110"/>
      <c r="K16" s="110"/>
      <c r="L16" s="110"/>
      <c r="M16" s="110"/>
      <c r="N16" s="110"/>
      <c r="O16" s="110"/>
      <c r="P16" s="110"/>
      <c r="Q16" s="14"/>
      <c r="R16" s="14">
        <v>1.5</v>
      </c>
      <c r="S16" s="14">
        <f t="shared" si="0"/>
        <v>0</v>
      </c>
      <c r="T16" s="14">
        <f t="shared" si="1"/>
        <v>0</v>
      </c>
      <c r="U16" s="14">
        <f t="shared" si="2"/>
        <v>0</v>
      </c>
    </row>
    <row r="17" spans="1:21" ht="21">
      <c r="A17" s="95"/>
      <c r="B17" s="1"/>
      <c r="C17" s="108" t="s">
        <v>183</v>
      </c>
      <c r="D17" s="474"/>
      <c r="E17" s="476"/>
      <c r="F17" s="472"/>
      <c r="G17" s="471"/>
      <c r="H17" s="110"/>
      <c r="I17" s="110"/>
      <c r="J17" s="110"/>
      <c r="K17" s="110"/>
      <c r="L17" s="110"/>
      <c r="M17" s="110"/>
      <c r="N17" s="110"/>
      <c r="O17" s="110"/>
      <c r="P17" s="110"/>
      <c r="Q17" s="14"/>
      <c r="R17" s="14">
        <v>2.5</v>
      </c>
      <c r="S17" s="14">
        <f t="shared" si="0"/>
        <v>0</v>
      </c>
      <c r="T17" s="14">
        <f t="shared" si="1"/>
        <v>0</v>
      </c>
      <c r="U17" s="14">
        <f t="shared" si="2"/>
        <v>0</v>
      </c>
    </row>
    <row r="18" spans="1:21" ht="26.25">
      <c r="A18" s="95"/>
      <c r="B18" s="1"/>
      <c r="C18" s="106"/>
      <c r="D18" s="106"/>
      <c r="E18" s="416"/>
      <c r="F18" s="313"/>
      <c r="G18" s="165"/>
      <c r="H18" s="110"/>
      <c r="I18" s="110"/>
      <c r="J18" s="110"/>
      <c r="K18" s="110"/>
      <c r="L18" s="110"/>
      <c r="M18" s="110"/>
      <c r="N18" s="110"/>
      <c r="O18" s="110"/>
      <c r="P18" s="110"/>
      <c r="Q18" s="14"/>
      <c r="R18" s="14">
        <v>4</v>
      </c>
      <c r="S18" s="14">
        <f t="shared" si="0"/>
        <v>4</v>
      </c>
      <c r="T18" s="14">
        <f t="shared" si="1"/>
        <v>0</v>
      </c>
      <c r="U18" s="14">
        <f t="shared" si="2"/>
        <v>0</v>
      </c>
    </row>
    <row r="19" spans="1:21" ht="21">
      <c r="A19" s="95"/>
      <c r="B19" s="1"/>
      <c r="C19" s="97" t="s">
        <v>171</v>
      </c>
      <c r="D19" s="475" t="s">
        <v>100</v>
      </c>
      <c r="E19" s="477">
        <f>E16*2</f>
        <v>20</v>
      </c>
      <c r="F19" s="470"/>
      <c r="G19" s="469"/>
      <c r="H19" s="110"/>
      <c r="I19" s="110"/>
      <c r="J19" s="110"/>
      <c r="K19" s="110"/>
      <c r="L19" s="110"/>
      <c r="M19" s="110"/>
      <c r="N19" s="110"/>
      <c r="O19" s="110"/>
      <c r="P19" s="110"/>
      <c r="Q19" s="14"/>
      <c r="R19" s="14">
        <v>6</v>
      </c>
      <c r="S19" s="14">
        <f t="shared" si="0"/>
        <v>0</v>
      </c>
      <c r="T19" s="14">
        <f t="shared" si="1"/>
        <v>0</v>
      </c>
      <c r="U19" s="14">
        <f t="shared" si="2"/>
        <v>0</v>
      </c>
    </row>
    <row r="20" spans="1:21" ht="21">
      <c r="A20" s="95"/>
      <c r="B20" s="1"/>
      <c r="C20" s="107" t="s">
        <v>173</v>
      </c>
      <c r="D20" s="474"/>
      <c r="E20" s="477"/>
      <c r="F20" s="470"/>
      <c r="G20" s="469"/>
      <c r="H20" s="110"/>
      <c r="I20" s="110"/>
      <c r="J20" s="110"/>
      <c r="K20" s="110"/>
      <c r="L20" s="110"/>
      <c r="M20" s="110"/>
      <c r="N20" s="110"/>
      <c r="O20" s="110"/>
      <c r="P20" s="110"/>
      <c r="Q20" s="62"/>
      <c r="R20" s="14">
        <v>10</v>
      </c>
      <c r="S20" s="14">
        <f t="shared" si="0"/>
        <v>0</v>
      </c>
      <c r="T20" s="14">
        <f t="shared" si="1"/>
        <v>0</v>
      </c>
      <c r="U20" s="14">
        <f t="shared" si="2"/>
        <v>0</v>
      </c>
    </row>
    <row r="21" spans="1:21" ht="26.25">
      <c r="A21" s="95"/>
      <c r="B21" s="1"/>
      <c r="C21" s="97"/>
      <c r="D21" s="97"/>
      <c r="E21" s="417"/>
      <c r="F21" s="311"/>
      <c r="G21" s="211"/>
      <c r="H21" s="110"/>
      <c r="I21" s="110"/>
      <c r="J21" s="110"/>
      <c r="K21" s="110"/>
      <c r="L21" s="110"/>
      <c r="M21" s="110"/>
      <c r="N21" s="110"/>
      <c r="O21" s="110"/>
      <c r="P21" s="110"/>
      <c r="Q21" s="62"/>
      <c r="R21" s="14">
        <v>16</v>
      </c>
      <c r="S21" s="14">
        <f t="shared" si="0"/>
        <v>0</v>
      </c>
      <c r="T21" s="14">
        <f t="shared" si="1"/>
        <v>0</v>
      </c>
      <c r="U21" s="14">
        <f t="shared" si="2"/>
        <v>0</v>
      </c>
    </row>
    <row r="22" spans="1:21" ht="26.25">
      <c r="A22" s="95"/>
      <c r="B22" s="1"/>
      <c r="C22" s="97" t="s">
        <v>169</v>
      </c>
      <c r="D22" s="97" t="s">
        <v>97</v>
      </c>
      <c r="E22" s="418">
        <v>11.1</v>
      </c>
      <c r="F22" s="314"/>
      <c r="G22" s="213"/>
      <c r="H22" s="110"/>
      <c r="I22" s="110"/>
      <c r="J22" s="110"/>
      <c r="K22" s="110"/>
      <c r="L22" s="110"/>
      <c r="M22" s="110"/>
      <c r="N22" s="110"/>
      <c r="O22" s="110"/>
      <c r="P22" s="110"/>
      <c r="Q22" s="62"/>
      <c r="R22" s="14">
        <v>25</v>
      </c>
      <c r="S22" s="14">
        <f t="shared" si="0"/>
        <v>0</v>
      </c>
      <c r="T22" s="14">
        <f t="shared" si="1"/>
        <v>0</v>
      </c>
      <c r="U22" s="14">
        <f t="shared" si="2"/>
        <v>0</v>
      </c>
    </row>
    <row r="23" spans="1:21" ht="26.25">
      <c r="A23" s="95"/>
      <c r="B23" s="1"/>
      <c r="C23" s="97" t="s">
        <v>170</v>
      </c>
      <c r="D23" s="97" t="s">
        <v>99</v>
      </c>
      <c r="E23" s="418">
        <v>50</v>
      </c>
      <c r="F23" s="314"/>
      <c r="G23" s="213"/>
      <c r="H23" s="115"/>
      <c r="I23" s="115"/>
      <c r="J23" s="115"/>
      <c r="K23" s="115"/>
      <c r="L23" s="115"/>
      <c r="M23" s="115"/>
      <c r="N23" s="115"/>
      <c r="O23" s="115"/>
      <c r="P23" s="115"/>
      <c r="Q23" s="14"/>
      <c r="R23" s="14">
        <v>35</v>
      </c>
      <c r="S23" s="14">
        <f t="shared" si="0"/>
        <v>0</v>
      </c>
      <c r="T23" s="14">
        <f t="shared" si="1"/>
        <v>0</v>
      </c>
      <c r="U23" s="14">
        <f t="shared" si="2"/>
        <v>0</v>
      </c>
    </row>
    <row r="24" spans="1:21" ht="26.25">
      <c r="A24" s="95"/>
      <c r="B24" s="1"/>
      <c r="C24" s="98"/>
      <c r="D24" s="98"/>
      <c r="E24" s="419"/>
      <c r="F24" s="315"/>
      <c r="G24" s="214"/>
      <c r="H24" s="115"/>
      <c r="I24" s="115"/>
      <c r="J24" s="115"/>
      <c r="K24" s="115"/>
      <c r="L24" s="115"/>
      <c r="M24" s="115"/>
      <c r="N24" s="115"/>
      <c r="O24" s="115"/>
      <c r="P24" s="115"/>
      <c r="Q24" s="14"/>
      <c r="R24" s="14">
        <v>50</v>
      </c>
      <c r="S24" s="14">
        <f t="shared" si="0"/>
        <v>0</v>
      </c>
      <c r="T24" s="14">
        <f t="shared" si="1"/>
        <v>0</v>
      </c>
      <c r="U24" s="14">
        <f t="shared" si="2"/>
        <v>0</v>
      </c>
    </row>
    <row r="25" spans="1:17" ht="26.25">
      <c r="A25" s="95"/>
      <c r="B25" s="1"/>
      <c r="C25" s="97" t="s">
        <v>296</v>
      </c>
      <c r="D25" s="97" t="s">
        <v>98</v>
      </c>
      <c r="E25" s="420">
        <v>5</v>
      </c>
      <c r="F25" s="315"/>
      <c r="G25" s="214"/>
      <c r="H25" s="110"/>
      <c r="I25" s="110"/>
      <c r="J25" s="110"/>
      <c r="K25" s="110"/>
      <c r="L25" s="110"/>
      <c r="M25" s="110"/>
      <c r="N25" s="110"/>
      <c r="O25" s="110"/>
      <c r="P25" s="110"/>
      <c r="Q25" s="14"/>
    </row>
    <row r="26" spans="1:17" ht="26.25">
      <c r="A26" s="95"/>
      <c r="B26" s="1"/>
      <c r="C26" s="98"/>
      <c r="D26" s="98"/>
      <c r="E26" s="419"/>
      <c r="F26" s="315"/>
      <c r="G26" s="214"/>
      <c r="H26" s="110"/>
      <c r="I26" s="110"/>
      <c r="J26" s="110"/>
      <c r="K26" s="110"/>
      <c r="L26" s="110"/>
      <c r="M26" s="110"/>
      <c r="N26" s="110"/>
      <c r="O26" s="110"/>
      <c r="P26" s="110"/>
      <c r="Q26" s="14"/>
    </row>
    <row r="27" spans="1:17" ht="27" thickBot="1">
      <c r="A27" s="95"/>
      <c r="B27" s="1"/>
      <c r="C27" s="97" t="s">
        <v>174</v>
      </c>
      <c r="D27" s="97" t="s">
        <v>101</v>
      </c>
      <c r="E27" s="421">
        <f>ROUND(E19*E23/(E22*E22*56*E25/100),2)</f>
        <v>2.9</v>
      </c>
      <c r="F27" s="316"/>
      <c r="G27" s="214"/>
      <c r="H27" s="110"/>
      <c r="I27" s="110"/>
      <c r="J27" s="110"/>
      <c r="K27" s="110"/>
      <c r="L27" s="110"/>
      <c r="M27" s="110"/>
      <c r="N27" s="110"/>
      <c r="O27" s="110"/>
      <c r="P27" s="110"/>
      <c r="Q27" s="14"/>
    </row>
    <row r="28" spans="1:19" ht="27" thickBot="1">
      <c r="A28" s="95"/>
      <c r="B28" s="1"/>
      <c r="C28" s="97" t="s">
        <v>175</v>
      </c>
      <c r="D28" s="97"/>
      <c r="E28" s="428">
        <f>SUM($S15:$S24)</f>
        <v>4</v>
      </c>
      <c r="F28" s="315"/>
      <c r="G28" s="214"/>
      <c r="H28" s="110"/>
      <c r="I28" s="110"/>
      <c r="J28" s="110"/>
      <c r="K28" s="110"/>
      <c r="L28" s="110"/>
      <c r="M28" s="110"/>
      <c r="N28" s="110"/>
      <c r="O28" s="110"/>
      <c r="P28" s="110"/>
      <c r="Q28" s="14"/>
      <c r="R28" s="14"/>
      <c r="S28" s="14"/>
    </row>
    <row r="29" spans="1:19" ht="27" thickBot="1">
      <c r="A29" s="95"/>
      <c r="B29" s="1"/>
      <c r="C29" s="97"/>
      <c r="D29" s="97"/>
      <c r="E29" s="422"/>
      <c r="F29" s="317"/>
      <c r="G29" s="112"/>
      <c r="H29" s="1"/>
      <c r="I29" s="1"/>
      <c r="J29" s="1"/>
      <c r="K29" s="1"/>
      <c r="L29" s="1"/>
      <c r="M29" s="1"/>
      <c r="N29" s="1"/>
      <c r="O29" s="1"/>
      <c r="P29" s="1"/>
      <c r="Q29" s="14"/>
      <c r="R29" s="14"/>
      <c r="S29" s="14"/>
    </row>
    <row r="30" spans="1:19" ht="29.25" thickBot="1">
      <c r="A30" s="95"/>
      <c r="B30" s="1"/>
      <c r="C30" s="96" t="s">
        <v>176</v>
      </c>
      <c r="D30" s="96" t="s">
        <v>101</v>
      </c>
      <c r="E30" s="423">
        <v>4</v>
      </c>
      <c r="F30" s="318"/>
      <c r="G30" s="215"/>
      <c r="Q30" s="14"/>
      <c r="R30" s="14"/>
      <c r="S30" s="14"/>
    </row>
    <row r="31" spans="1:19" ht="26.25">
      <c r="A31" s="95"/>
      <c r="B31" s="1"/>
      <c r="C31" s="96"/>
      <c r="D31" s="96"/>
      <c r="E31" s="424"/>
      <c r="F31" s="319"/>
      <c r="G31" s="111"/>
      <c r="Q31" s="14"/>
      <c r="R31" s="14"/>
      <c r="S31" s="14"/>
    </row>
    <row r="32" spans="1:19" ht="26.25">
      <c r="A32" s="95"/>
      <c r="B32" s="1"/>
      <c r="C32" s="97" t="s">
        <v>102</v>
      </c>
      <c r="D32" s="97" t="s">
        <v>98</v>
      </c>
      <c r="E32" s="425">
        <f>ROUND(E23*E19/(56*E22*E22*E30)*100,2)</f>
        <v>3.62</v>
      </c>
      <c r="F32" s="320"/>
      <c r="G32" s="112"/>
      <c r="R32" s="14"/>
      <c r="S32" s="14"/>
    </row>
    <row r="33" spans="1:18" ht="26.25">
      <c r="A33" s="95"/>
      <c r="B33" s="1"/>
      <c r="C33" s="98"/>
      <c r="D33" s="98"/>
      <c r="E33" s="426">
        <f>IF(E32&gt;E25,"LOSSES ARE HIGHER THAN PLANNED","")</f>
      </c>
      <c r="F33" s="321"/>
      <c r="G33" s="216"/>
      <c r="R33" s="14"/>
    </row>
    <row r="34" spans="1:18" ht="26.25">
      <c r="A34" s="95"/>
      <c r="B34" s="1"/>
      <c r="C34" s="97" t="s">
        <v>103</v>
      </c>
      <c r="D34" s="97" t="s">
        <v>97</v>
      </c>
      <c r="E34" s="427">
        <f>ROUND(E22*(1-E32/100),2)</f>
        <v>10.7</v>
      </c>
      <c r="F34" s="315"/>
      <c r="G34" s="214"/>
      <c r="R34" s="14"/>
    </row>
    <row r="35" spans="1:18" ht="26.25">
      <c r="A35" s="95"/>
      <c r="B35" s="1"/>
      <c r="C35" s="97" t="s">
        <v>104</v>
      </c>
      <c r="D35" s="97" t="s">
        <v>99</v>
      </c>
      <c r="E35" s="427">
        <f>ROUND(E23*E34/E22,0)</f>
        <v>48</v>
      </c>
      <c r="F35" s="315"/>
      <c r="G35" s="214"/>
      <c r="R35" s="14"/>
    </row>
    <row r="36" spans="1:18" ht="13.5" thickBot="1">
      <c r="A36" s="99"/>
      <c r="B36" s="100"/>
      <c r="C36" s="100"/>
      <c r="D36" s="100"/>
      <c r="E36" s="100"/>
      <c r="F36" s="322"/>
      <c r="R36" s="14"/>
    </row>
    <row r="37" spans="1:18" ht="12.75">
      <c r="A37" s="103"/>
      <c r="B37" s="8"/>
      <c r="C37" s="8"/>
      <c r="D37" s="8"/>
      <c r="E37" s="15"/>
      <c r="F37" s="208"/>
      <c r="R37" s="14"/>
    </row>
    <row r="38" spans="1:18" ht="12.75">
      <c r="A38" s="95"/>
      <c r="R38" s="14"/>
    </row>
    <row r="39" spans="1:18" ht="12.75">
      <c r="A39" s="93"/>
      <c r="R39" s="14"/>
    </row>
    <row r="40" spans="1:18" ht="12.75">
      <c r="A40" s="93"/>
      <c r="R40" s="14"/>
    </row>
    <row r="41" spans="1:18" ht="12.75">
      <c r="A41" s="93"/>
      <c r="R41" s="14"/>
    </row>
    <row r="42" spans="1:18" ht="12.75">
      <c r="A42" s="95"/>
      <c r="R42" s="14"/>
    </row>
    <row r="43" ht="12.75">
      <c r="A43" s="95"/>
    </row>
    <row r="44" ht="12.75">
      <c r="A44" s="95"/>
    </row>
    <row r="45" ht="12.75">
      <c r="A45" s="95"/>
    </row>
    <row r="46" ht="12.75">
      <c r="A46" s="95"/>
    </row>
    <row r="47" ht="12.75">
      <c r="A47" s="95"/>
    </row>
    <row r="48" ht="12.75">
      <c r="A48" s="95"/>
    </row>
    <row r="49" ht="12.75">
      <c r="A49" s="95"/>
    </row>
    <row r="50" ht="12.75">
      <c r="A50" s="95"/>
    </row>
    <row r="51" ht="12.75">
      <c r="A51" s="95"/>
    </row>
    <row r="52" ht="12.75">
      <c r="A52" s="95"/>
    </row>
    <row r="53" ht="12.75">
      <c r="A53" s="95"/>
    </row>
    <row r="54" ht="12.75">
      <c r="A54" s="95"/>
    </row>
  </sheetData>
  <sheetProtection password="B449" sheet="1" selectLockedCells="1"/>
  <mergeCells count="8">
    <mergeCell ref="G19:G20"/>
    <mergeCell ref="F19:F20"/>
    <mergeCell ref="G16:G17"/>
    <mergeCell ref="F16:F17"/>
    <mergeCell ref="D16:D17"/>
    <mergeCell ref="D19:D20"/>
    <mergeCell ref="E16:E17"/>
    <mergeCell ref="E19:E20"/>
  </mergeCells>
  <dataValidations count="2">
    <dataValidation type="list" allowBlank="1" showInputMessage="1" showErrorMessage="1" sqref="E30:G30">
      <formula1>$R$15:$R$24</formula1>
    </dataValidation>
    <dataValidation type="list" allowBlank="1" showInputMessage="1" showErrorMessage="1" sqref="G22">
      <formula1>#REF!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outlinePr summaryBelow="0" summaryRight="0"/>
    <pageSetUpPr fitToPage="1"/>
  </sheetPr>
  <dimension ref="A1:BD2296"/>
  <sheetViews>
    <sheetView zoomScaleSheetLayoutView="50" zoomScalePageLayoutView="0" workbookViewId="0" topLeftCell="W47">
      <selection activeCell="AQ47" sqref="AQ47"/>
    </sheetView>
  </sheetViews>
  <sheetFormatPr defaultColWidth="8.00390625" defaultRowHeight="12.75"/>
  <cols>
    <col min="1" max="1" width="16.25390625" style="3" customWidth="1"/>
    <col min="2" max="2" width="11.125" style="3" customWidth="1"/>
    <col min="3" max="3" width="12.25390625" style="336" customWidth="1"/>
    <col min="4" max="4" width="11.875" style="336" hidden="1" customWidth="1"/>
    <col min="5" max="5" width="11.75390625" style="336" customWidth="1"/>
    <col min="6" max="6" width="11.75390625" style="336" hidden="1" customWidth="1"/>
    <col min="7" max="7" width="12.125" style="336" customWidth="1"/>
    <col min="8" max="8" width="13.00390625" style="336" hidden="1" customWidth="1"/>
    <col min="9" max="9" width="12.625" style="336" customWidth="1"/>
    <col min="10" max="10" width="13.125" style="336" hidden="1" customWidth="1"/>
    <col min="11" max="11" width="12.125" style="336" customWidth="1"/>
    <col min="12" max="12" width="11.625" style="3" hidden="1" customWidth="1"/>
    <col min="13" max="13" width="0" style="3" hidden="1" customWidth="1"/>
    <col min="14" max="15" width="11.125" style="3" hidden="1" customWidth="1"/>
    <col min="16" max="30" width="11.125" style="3" customWidth="1"/>
    <col min="31" max="31" width="12.875" style="3" customWidth="1"/>
    <col min="32" max="32" width="48.50390625" style="4" hidden="1" customWidth="1"/>
    <col min="33" max="33" width="3.50390625" style="3" hidden="1" customWidth="1"/>
    <col min="34" max="35" width="5.50390625" style="3" hidden="1" customWidth="1"/>
    <col min="36" max="36" width="3.375" style="3" hidden="1" customWidth="1"/>
    <col min="37" max="37" width="5.375" style="3" hidden="1" customWidth="1"/>
    <col min="38" max="38" width="15.25390625" style="3" hidden="1" customWidth="1"/>
    <col min="39" max="39" width="6.25390625" style="3" hidden="1" customWidth="1"/>
    <col min="40" max="40" width="4.50390625" style="3" hidden="1" customWidth="1"/>
    <col min="41" max="41" width="5.50390625" style="3" hidden="1" customWidth="1"/>
    <col min="42" max="42" width="0.12890625" style="3" hidden="1" customWidth="1"/>
    <col min="43" max="43" width="62.75390625" style="3" customWidth="1"/>
    <col min="44" max="44" width="5.25390625" style="3" bestFit="1" customWidth="1"/>
    <col min="45" max="45" width="5.50390625" style="3" bestFit="1" customWidth="1"/>
    <col min="46" max="46" width="11.625" style="3" bestFit="1" customWidth="1"/>
    <col min="47" max="47" width="13.00390625" style="3" bestFit="1" customWidth="1"/>
    <col min="48" max="48" width="10.50390625" style="3" bestFit="1" customWidth="1"/>
    <col min="49" max="49" width="16.125" style="3" bestFit="1" customWidth="1"/>
    <col min="50" max="50" width="3.50390625" style="3" bestFit="1" customWidth="1"/>
    <col min="51" max="51" width="5.75390625" style="3" bestFit="1" customWidth="1"/>
    <col min="52" max="52" width="5.75390625" style="3" customWidth="1"/>
    <col min="53" max="16384" width="8.00390625" style="3" customWidth="1"/>
  </cols>
  <sheetData>
    <row r="1" spans="1:54" ht="30" customHeight="1">
      <c r="A1" s="67" t="s">
        <v>95</v>
      </c>
      <c r="B1" s="13"/>
      <c r="C1" s="324"/>
      <c r="D1" s="324"/>
      <c r="E1" s="324"/>
      <c r="F1" s="324"/>
      <c r="G1" s="324"/>
      <c r="H1" s="324"/>
      <c r="I1" s="324"/>
      <c r="J1" s="324"/>
      <c r="K1" s="324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20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 ht="12.75" customHeight="1">
      <c r="A2" s="19"/>
      <c r="B2" s="13"/>
      <c r="C2" s="324"/>
      <c r="D2" s="324"/>
      <c r="E2" s="324"/>
      <c r="F2" s="324"/>
      <c r="G2" s="324"/>
      <c r="H2" s="324"/>
      <c r="I2" s="324"/>
      <c r="J2" s="324"/>
      <c r="K2" s="324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20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</row>
    <row r="3" spans="1:54" ht="15.75">
      <c r="A3" s="68" t="s">
        <v>37</v>
      </c>
      <c r="C3" s="324"/>
      <c r="D3" s="324"/>
      <c r="E3" s="324"/>
      <c r="F3" s="324"/>
      <c r="G3" s="324"/>
      <c r="H3" s="324"/>
      <c r="I3" s="324"/>
      <c r="J3" s="324"/>
      <c r="K3" s="324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20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54" ht="15.75">
      <c r="A4" s="68" t="s">
        <v>38</v>
      </c>
      <c r="C4" s="324"/>
      <c r="D4" s="324"/>
      <c r="E4" s="324"/>
      <c r="F4" s="324"/>
      <c r="G4" s="324"/>
      <c r="H4" s="324"/>
      <c r="I4" s="324"/>
      <c r="J4" s="324"/>
      <c r="K4" s="32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59" t="s">
        <v>135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4" ht="15.75">
      <c r="A5" s="68" t="s">
        <v>39</v>
      </c>
      <c r="C5" s="324"/>
      <c r="D5" s="324"/>
      <c r="E5" s="324"/>
      <c r="F5" s="324"/>
      <c r="G5" s="324"/>
      <c r="H5" s="324"/>
      <c r="I5" s="324"/>
      <c r="J5" s="324"/>
      <c r="K5" s="324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20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54" ht="15.75">
      <c r="A6" s="68" t="s">
        <v>40</v>
      </c>
      <c r="C6" s="324"/>
      <c r="D6" s="324"/>
      <c r="E6" s="324"/>
      <c r="F6" s="324"/>
      <c r="G6" s="324"/>
      <c r="H6" s="324"/>
      <c r="I6" s="324"/>
      <c r="J6" s="324"/>
      <c r="K6" s="32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1" t="str">
        <f>+A16</f>
        <v>location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15.75">
      <c r="A7" s="68" t="s">
        <v>41</v>
      </c>
      <c r="C7" s="324"/>
      <c r="D7" s="324"/>
      <c r="E7" s="324"/>
      <c r="F7" s="324"/>
      <c r="G7" s="324"/>
      <c r="H7" s="324"/>
      <c r="I7" s="324"/>
      <c r="J7" s="324"/>
      <c r="K7" s="32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22">
        <f>+'PV and battery sizing'!B8</f>
        <v>0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ht="15.75">
      <c r="A8" s="68" t="s">
        <v>43</v>
      </c>
      <c r="C8" s="324"/>
      <c r="D8" s="324"/>
      <c r="E8" s="324"/>
      <c r="F8" s="324"/>
      <c r="G8" s="324"/>
      <c r="H8" s="324"/>
      <c r="I8" s="324"/>
      <c r="J8" s="324"/>
      <c r="K8" s="32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20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ht="13.5" thickBot="1">
      <c r="A9" s="13"/>
      <c r="B9" s="13"/>
      <c r="C9" s="324"/>
      <c r="D9" s="324"/>
      <c r="E9" s="324"/>
      <c r="F9" s="324"/>
      <c r="G9" s="324"/>
      <c r="H9" s="324"/>
      <c r="I9" s="324"/>
      <c r="J9" s="324"/>
      <c r="K9" s="32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20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2.75">
      <c r="A10" s="23"/>
      <c r="B10" s="478" t="s">
        <v>0</v>
      </c>
      <c r="C10" s="478"/>
      <c r="D10" s="478"/>
      <c r="E10" s="478"/>
      <c r="F10" s="478"/>
      <c r="G10" s="478"/>
      <c r="H10" s="325"/>
      <c r="I10" s="325"/>
      <c r="J10" s="325"/>
      <c r="K10" s="325"/>
      <c r="L10" s="23"/>
      <c r="M10" s="2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24" t="s">
        <v>93</v>
      </c>
      <c r="AG10" s="25"/>
      <c r="AH10" s="25"/>
      <c r="AI10" s="25"/>
      <c r="AJ10" s="25"/>
      <c r="AK10" s="25"/>
      <c r="AL10" s="25"/>
      <c r="AM10" s="25"/>
      <c r="AN10" s="26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ht="13.5" thickBot="1">
      <c r="A11" s="23"/>
      <c r="B11" s="479" t="s">
        <v>11</v>
      </c>
      <c r="C11" s="479"/>
      <c r="D11" s="479"/>
      <c r="E11" s="479"/>
      <c r="F11" s="479"/>
      <c r="G11" s="479"/>
      <c r="H11" s="325"/>
      <c r="I11" s="325"/>
      <c r="J11" s="325"/>
      <c r="K11" s="325"/>
      <c r="L11" s="23"/>
      <c r="M11" s="2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27" t="s">
        <v>96</v>
      </c>
      <c r="AG11" s="13"/>
      <c r="AH11" s="13"/>
      <c r="AI11" s="13"/>
      <c r="AJ11" s="13"/>
      <c r="AK11" s="13"/>
      <c r="AL11" s="13"/>
      <c r="AM11" s="13"/>
      <c r="AN11" s="28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ht="15" customHeight="1">
      <c r="A12" s="13"/>
      <c r="B12" s="29"/>
      <c r="C12" s="326"/>
      <c r="D12" s="326"/>
      <c r="E12" s="326"/>
      <c r="F12" s="326"/>
      <c r="G12" s="326"/>
      <c r="H12" s="324"/>
      <c r="I12" s="324"/>
      <c r="J12" s="324"/>
      <c r="K12" s="324"/>
      <c r="L12" s="13"/>
      <c r="M12" s="13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7"/>
      <c r="AG12" s="13"/>
      <c r="AH12" s="13"/>
      <c r="AI12" s="13"/>
      <c r="AJ12" s="13"/>
      <c r="AK12" s="13"/>
      <c r="AL12" s="13"/>
      <c r="AM12" s="13"/>
      <c r="AN12" s="28"/>
      <c r="AO12" s="13"/>
      <c r="AP12" s="13"/>
      <c r="AQ12" s="24" t="s">
        <v>93</v>
      </c>
      <c r="AR12" s="25"/>
      <c r="AS12" s="25"/>
      <c r="AT12" s="25"/>
      <c r="AU12" s="25"/>
      <c r="AV12" s="25"/>
      <c r="AW12" s="25"/>
      <c r="AX12" s="25"/>
      <c r="AY12" s="26"/>
      <c r="AZ12" s="13"/>
      <c r="BA12" s="13"/>
      <c r="BB12" s="13"/>
    </row>
    <row r="13" spans="1:54" ht="12.75">
      <c r="A13" s="13"/>
      <c r="B13" s="13"/>
      <c r="C13" s="327" t="s">
        <v>13</v>
      </c>
      <c r="D13" s="324" t="s">
        <v>14</v>
      </c>
      <c r="E13" s="327" t="s">
        <v>15</v>
      </c>
      <c r="F13" s="324" t="s">
        <v>16</v>
      </c>
      <c r="G13" s="327" t="s">
        <v>17</v>
      </c>
      <c r="H13" s="324" t="s">
        <v>18</v>
      </c>
      <c r="I13" s="327" t="s">
        <v>19</v>
      </c>
      <c r="J13" s="324" t="s">
        <v>20</v>
      </c>
      <c r="K13" s="327" t="s">
        <v>21</v>
      </c>
      <c r="L13" s="13" t="s">
        <v>22</v>
      </c>
      <c r="M13" s="13" t="s">
        <v>23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27"/>
      <c r="AG13" s="13"/>
      <c r="AH13" s="13"/>
      <c r="AI13" s="13"/>
      <c r="AJ13" s="13"/>
      <c r="AK13" s="13"/>
      <c r="AL13" s="13"/>
      <c r="AM13" s="13"/>
      <c r="AN13" s="28"/>
      <c r="AO13" s="13"/>
      <c r="AP13" s="13"/>
      <c r="AQ13" s="27" t="s">
        <v>133</v>
      </c>
      <c r="AR13" s="13"/>
      <c r="AS13" s="13"/>
      <c r="AT13" s="13"/>
      <c r="AU13" s="13"/>
      <c r="AV13" s="13"/>
      <c r="AW13" s="13"/>
      <c r="AX13" s="13"/>
      <c r="AY13" s="28"/>
      <c r="AZ13" s="13"/>
      <c r="BA13" s="13"/>
      <c r="BB13" s="13"/>
    </row>
    <row r="14" spans="1:54" ht="12.75">
      <c r="A14" s="13"/>
      <c r="B14" s="13"/>
      <c r="C14" s="327" t="s">
        <v>24</v>
      </c>
      <c r="D14" s="324" t="s">
        <v>24</v>
      </c>
      <c r="E14" s="327" t="s">
        <v>24</v>
      </c>
      <c r="F14" s="324" t="s">
        <v>24</v>
      </c>
      <c r="G14" s="327" t="s">
        <v>24</v>
      </c>
      <c r="H14" s="324" t="s">
        <v>24</v>
      </c>
      <c r="I14" s="327" t="s">
        <v>24</v>
      </c>
      <c r="J14" s="324" t="s">
        <v>24</v>
      </c>
      <c r="K14" s="327" t="s">
        <v>24</v>
      </c>
      <c r="L14" s="13" t="s">
        <v>24</v>
      </c>
      <c r="M14" s="13" t="s">
        <v>25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7" t="s">
        <v>92</v>
      </c>
      <c r="AG14" s="13"/>
      <c r="AH14" s="13"/>
      <c r="AI14" s="13"/>
      <c r="AJ14" s="13"/>
      <c r="AK14" s="13"/>
      <c r="AL14" s="13"/>
      <c r="AM14" s="13"/>
      <c r="AN14" s="28"/>
      <c r="AO14" s="13"/>
      <c r="AP14" s="13"/>
      <c r="AQ14" s="27"/>
      <c r="AR14" s="13"/>
      <c r="AS14" s="13"/>
      <c r="AT14" s="13"/>
      <c r="AU14" s="13"/>
      <c r="AV14" s="13"/>
      <c r="AW14" s="13"/>
      <c r="AX14" s="13"/>
      <c r="AY14" s="28"/>
      <c r="AZ14" s="13"/>
      <c r="BA14" s="13"/>
      <c r="BB14" s="13"/>
    </row>
    <row r="15" spans="1:54" ht="12.75">
      <c r="A15" s="13" t="s">
        <v>177</v>
      </c>
      <c r="B15" s="13"/>
      <c r="C15" s="327"/>
      <c r="D15" s="324"/>
      <c r="E15" s="327"/>
      <c r="F15" s="324"/>
      <c r="G15" s="327"/>
      <c r="H15" s="324"/>
      <c r="I15" s="327"/>
      <c r="J15" s="324"/>
      <c r="K15" s="327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27"/>
      <c r="AG15" s="13"/>
      <c r="AH15" s="13"/>
      <c r="AI15" s="13"/>
      <c r="AJ15" s="13"/>
      <c r="AK15" s="13"/>
      <c r="AL15" s="13"/>
      <c r="AM15" s="13"/>
      <c r="AN15" s="28"/>
      <c r="AO15" s="13"/>
      <c r="AP15" s="13"/>
      <c r="AQ15" s="27"/>
      <c r="AR15" s="13"/>
      <c r="AS15" s="13"/>
      <c r="AT15" s="13"/>
      <c r="AU15" s="13"/>
      <c r="AV15" s="13"/>
      <c r="AW15" s="13"/>
      <c r="AX15" s="13"/>
      <c r="AY15" s="28"/>
      <c r="AZ15" s="13"/>
      <c r="BA15" s="13"/>
      <c r="BB15" s="13"/>
    </row>
    <row r="16" spans="1:54" ht="12.75">
      <c r="A16" s="31" t="s">
        <v>44</v>
      </c>
      <c r="B16" s="31" t="s">
        <v>45</v>
      </c>
      <c r="C16" s="328" t="s">
        <v>46</v>
      </c>
      <c r="D16" s="329"/>
      <c r="E16" s="328" t="s">
        <v>47</v>
      </c>
      <c r="F16" s="329"/>
      <c r="G16" s="328" t="s">
        <v>48</v>
      </c>
      <c r="H16" s="329"/>
      <c r="I16" s="328" t="s">
        <v>88</v>
      </c>
      <c r="J16" s="329"/>
      <c r="K16" s="328" t="s">
        <v>49</v>
      </c>
      <c r="L16" s="31"/>
      <c r="M16" s="13"/>
      <c r="N16" s="31" t="s">
        <v>45</v>
      </c>
      <c r="O16" s="31" t="s">
        <v>44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27" t="s">
        <v>24</v>
      </c>
      <c r="AG16" s="13"/>
      <c r="AH16" s="31" t="s">
        <v>45</v>
      </c>
      <c r="AI16" s="31"/>
      <c r="AJ16" s="31"/>
      <c r="AK16" s="31" t="s">
        <v>91</v>
      </c>
      <c r="AL16" s="31"/>
      <c r="AM16" s="31"/>
      <c r="AN16" s="32"/>
      <c r="AO16" s="31"/>
      <c r="AP16" s="31"/>
      <c r="AQ16" s="27" t="s">
        <v>44</v>
      </c>
      <c r="AR16" s="13" t="s">
        <v>45</v>
      </c>
      <c r="AS16" s="33" t="str">
        <f>T_ANGLE</f>
        <v>30 deg</v>
      </c>
      <c r="AT16" s="13"/>
      <c r="AU16" s="13"/>
      <c r="AV16" s="13"/>
      <c r="AW16" s="13"/>
      <c r="AX16" s="13"/>
      <c r="AY16" s="28"/>
      <c r="AZ16" s="13"/>
      <c r="BA16" s="13"/>
      <c r="BB16" s="13"/>
    </row>
    <row r="17" spans="1:54" ht="13.5" thickBot="1">
      <c r="A17" s="13" t="s">
        <v>0</v>
      </c>
      <c r="B17" s="13" t="s">
        <v>26</v>
      </c>
      <c r="C17" s="327">
        <v>93</v>
      </c>
      <c r="D17" s="324">
        <v>37</v>
      </c>
      <c r="E17" s="327">
        <v>121</v>
      </c>
      <c r="F17" s="324">
        <v>42</v>
      </c>
      <c r="G17" s="327">
        <v>142</v>
      </c>
      <c r="H17" s="324">
        <v>46</v>
      </c>
      <c r="I17" s="327">
        <v>154</v>
      </c>
      <c r="J17" s="324">
        <v>49</v>
      </c>
      <c r="K17" s="327">
        <v>158</v>
      </c>
      <c r="L17" s="13">
        <v>49</v>
      </c>
      <c r="M17" s="34">
        <v>10</v>
      </c>
      <c r="N17" s="13" t="s">
        <v>26</v>
      </c>
      <c r="O17" s="13" t="str">
        <f>+A17</f>
        <v>Islamabad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27">
        <f>+MAX(C17,E17,G17,I17,K17,)</f>
        <v>158</v>
      </c>
      <c r="AG17" s="13"/>
      <c r="AH17" s="13" t="s">
        <v>26</v>
      </c>
      <c r="AI17" s="13" t="str">
        <f>+VLOOKUP(AG30,AF17:AH29,3,FALSE)</f>
        <v>Jan</v>
      </c>
      <c r="AJ17" s="35" t="e">
        <f>+VLOOKUP(AF7,O$16:AI470,5,FALSE)</f>
        <v>#N/A</v>
      </c>
      <c r="AK17" s="13" t="str">
        <f aca="true" t="shared" si="0" ref="AK17:AK28">+INDEX($C$16:$K$16,MATCH(AF17,C17:K17,0))</f>
        <v>60 deg</v>
      </c>
      <c r="AL17" s="13"/>
      <c r="AM17" s="13"/>
      <c r="AN17" s="28"/>
      <c r="AO17" s="13"/>
      <c r="AP17" s="13"/>
      <c r="AQ17" s="36" t="str">
        <f>LOC</f>
        <v>hyderabad</v>
      </c>
      <c r="AR17" s="37"/>
      <c r="AS17" s="38"/>
      <c r="AT17" s="39"/>
      <c r="AU17" s="39"/>
      <c r="AV17" s="39"/>
      <c r="AW17" s="39"/>
      <c r="AX17" s="40">
        <f>+DMIN(A16:L470,AS16,AQ16:AR17)</f>
        <v>155</v>
      </c>
      <c r="AY17" s="41" t="s">
        <v>46</v>
      </c>
      <c r="AZ17" s="13"/>
      <c r="BA17" s="13"/>
      <c r="BB17" s="13"/>
    </row>
    <row r="18" spans="1:54" ht="13.5" thickBot="1">
      <c r="A18" s="13" t="s">
        <v>0</v>
      </c>
      <c r="B18" s="13" t="s">
        <v>27</v>
      </c>
      <c r="C18" s="327">
        <v>112</v>
      </c>
      <c r="D18" s="324">
        <v>35</v>
      </c>
      <c r="E18" s="327">
        <v>138</v>
      </c>
      <c r="F18" s="324">
        <v>39</v>
      </c>
      <c r="G18" s="327">
        <v>155</v>
      </c>
      <c r="H18" s="324">
        <v>43</v>
      </c>
      <c r="I18" s="327">
        <v>164</v>
      </c>
      <c r="J18" s="324">
        <v>45</v>
      </c>
      <c r="K18" s="327">
        <v>163</v>
      </c>
      <c r="L18" s="13">
        <v>45</v>
      </c>
      <c r="M18" s="34">
        <v>12.9</v>
      </c>
      <c r="N18" s="13" t="s">
        <v>27</v>
      </c>
      <c r="O18" s="13" t="str">
        <f aca="true" t="shared" si="1" ref="O18:O81">+A18</f>
        <v>Islamabad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7">
        <f aca="true" t="shared" si="2" ref="AF18:AF27">+MAX(C18,E18,G18,I18,K18,)</f>
        <v>164</v>
      </c>
      <c r="AG18" s="13"/>
      <c r="AH18" s="13" t="s">
        <v>27</v>
      </c>
      <c r="AI18" s="13"/>
      <c r="AJ18" s="13"/>
      <c r="AK18" s="13" t="str">
        <f t="shared" si="0"/>
        <v>45 deg</v>
      </c>
      <c r="AL18" s="13"/>
      <c r="AM18" s="13"/>
      <c r="AN18" s="42" t="e">
        <f>+VLOOKUP(AF7,AL16:AM471,2,FALSE)</f>
        <v>#N/A</v>
      </c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ht="12.75">
      <c r="A19" s="13" t="s">
        <v>0</v>
      </c>
      <c r="B19" s="13" t="s">
        <v>28</v>
      </c>
      <c r="C19" s="327">
        <v>152</v>
      </c>
      <c r="D19" s="324">
        <v>53</v>
      </c>
      <c r="E19" s="327">
        <v>173</v>
      </c>
      <c r="F19" s="324">
        <v>58</v>
      </c>
      <c r="G19" s="327">
        <v>185</v>
      </c>
      <c r="H19" s="324">
        <v>60</v>
      </c>
      <c r="I19" s="327">
        <v>186</v>
      </c>
      <c r="J19" s="324">
        <v>61</v>
      </c>
      <c r="K19" s="327">
        <v>176</v>
      </c>
      <c r="L19" s="13">
        <v>60</v>
      </c>
      <c r="M19" s="34">
        <v>18.2</v>
      </c>
      <c r="N19" s="13" t="s">
        <v>28</v>
      </c>
      <c r="O19" s="13" t="str">
        <f t="shared" si="1"/>
        <v>Islamabad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27">
        <f t="shared" si="2"/>
        <v>186</v>
      </c>
      <c r="AG19" s="13"/>
      <c r="AH19" s="13" t="s">
        <v>28</v>
      </c>
      <c r="AI19" s="13"/>
      <c r="AJ19" s="13"/>
      <c r="AK19" s="13" t="str">
        <f t="shared" si="0"/>
        <v>45 deg</v>
      </c>
      <c r="AL19" s="13"/>
      <c r="AM19" s="13"/>
      <c r="AN19" s="28"/>
      <c r="AO19" s="13"/>
      <c r="AP19" s="13"/>
      <c r="AQ19" s="24" t="s">
        <v>93</v>
      </c>
      <c r="AR19" s="25"/>
      <c r="AS19" s="25"/>
      <c r="AT19" s="25"/>
      <c r="AU19" s="25"/>
      <c r="AV19" s="25"/>
      <c r="AW19" s="25"/>
      <c r="AX19" s="25"/>
      <c r="AY19" s="26"/>
      <c r="AZ19" s="13"/>
      <c r="BA19" s="13"/>
      <c r="BB19" s="13"/>
    </row>
    <row r="20" spans="1:54" ht="12.75">
      <c r="A20" s="13" t="s">
        <v>0</v>
      </c>
      <c r="B20" s="13" t="s">
        <v>29</v>
      </c>
      <c r="C20" s="327">
        <v>175</v>
      </c>
      <c r="D20" s="324">
        <v>69</v>
      </c>
      <c r="E20" s="327">
        <v>185</v>
      </c>
      <c r="F20" s="324">
        <v>72</v>
      </c>
      <c r="G20" s="327">
        <v>184</v>
      </c>
      <c r="H20" s="324">
        <v>73</v>
      </c>
      <c r="I20" s="327">
        <v>174</v>
      </c>
      <c r="J20" s="324">
        <v>71</v>
      </c>
      <c r="K20" s="327">
        <v>154</v>
      </c>
      <c r="L20" s="13">
        <v>67</v>
      </c>
      <c r="M20" s="34">
        <v>24</v>
      </c>
      <c r="N20" s="13" t="s">
        <v>29</v>
      </c>
      <c r="O20" s="13" t="str">
        <f t="shared" si="1"/>
        <v>Islamabad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27">
        <f t="shared" si="2"/>
        <v>185</v>
      </c>
      <c r="AG20" s="13"/>
      <c r="AH20" s="13" t="s">
        <v>29</v>
      </c>
      <c r="AI20" s="13"/>
      <c r="AJ20" s="13"/>
      <c r="AK20" s="13" t="str">
        <f t="shared" si="0"/>
        <v>15 deg</v>
      </c>
      <c r="AL20" s="13"/>
      <c r="AM20" s="13"/>
      <c r="AN20" s="28"/>
      <c r="AO20" s="13"/>
      <c r="AP20" s="13"/>
      <c r="AQ20" s="27" t="s">
        <v>134</v>
      </c>
      <c r="AR20" s="13"/>
      <c r="AS20" s="13"/>
      <c r="AT20" s="13"/>
      <c r="AU20" s="13"/>
      <c r="AV20" s="13"/>
      <c r="AW20" s="13"/>
      <c r="AX20" s="13"/>
      <c r="AY20" s="28"/>
      <c r="AZ20" s="13"/>
      <c r="BA20" s="13"/>
      <c r="BB20" s="13"/>
    </row>
    <row r="21" spans="1:54" ht="12.75">
      <c r="A21" s="13" t="s">
        <v>0</v>
      </c>
      <c r="B21" s="13" t="s">
        <v>4</v>
      </c>
      <c r="C21" s="327">
        <v>215</v>
      </c>
      <c r="D21" s="324">
        <v>79</v>
      </c>
      <c r="E21" s="327">
        <v>217</v>
      </c>
      <c r="F21" s="324">
        <v>81</v>
      </c>
      <c r="G21" s="327">
        <v>207</v>
      </c>
      <c r="H21" s="324">
        <v>81</v>
      </c>
      <c r="I21" s="327">
        <v>186</v>
      </c>
      <c r="J21" s="324">
        <v>78</v>
      </c>
      <c r="K21" s="327">
        <v>156</v>
      </c>
      <c r="L21" s="13">
        <v>72</v>
      </c>
      <c r="M21" s="34">
        <v>28.7</v>
      </c>
      <c r="N21" s="13" t="s">
        <v>4</v>
      </c>
      <c r="O21" s="13" t="str">
        <f t="shared" si="1"/>
        <v>Islamabad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27">
        <f t="shared" si="2"/>
        <v>217</v>
      </c>
      <c r="AG21" s="13"/>
      <c r="AH21" s="13" t="s">
        <v>4</v>
      </c>
      <c r="AI21" s="13"/>
      <c r="AJ21" s="13"/>
      <c r="AK21" s="13" t="str">
        <f t="shared" si="0"/>
        <v>15 deg</v>
      </c>
      <c r="AL21" s="13"/>
      <c r="AM21" s="13"/>
      <c r="AN21" s="28"/>
      <c r="AO21" s="13"/>
      <c r="AP21" s="13"/>
      <c r="AQ21" s="27"/>
      <c r="AR21" s="13"/>
      <c r="AS21" s="13"/>
      <c r="AT21" s="13"/>
      <c r="AU21" s="13"/>
      <c r="AV21" s="13"/>
      <c r="AW21" s="13"/>
      <c r="AX21" s="13"/>
      <c r="AY21" s="28"/>
      <c r="AZ21" s="13"/>
      <c r="BA21" s="13"/>
      <c r="BB21" s="13"/>
    </row>
    <row r="22" spans="1:54" ht="12.75">
      <c r="A22" s="13" t="s">
        <v>0</v>
      </c>
      <c r="B22" s="13" t="s">
        <v>30</v>
      </c>
      <c r="C22" s="327">
        <v>216</v>
      </c>
      <c r="D22" s="324">
        <v>84</v>
      </c>
      <c r="E22" s="327">
        <v>213</v>
      </c>
      <c r="F22" s="324">
        <v>85</v>
      </c>
      <c r="G22" s="327">
        <v>200</v>
      </c>
      <c r="H22" s="324">
        <v>84</v>
      </c>
      <c r="I22" s="327">
        <v>175</v>
      </c>
      <c r="J22" s="324">
        <v>79</v>
      </c>
      <c r="K22" s="327">
        <v>143</v>
      </c>
      <c r="L22" s="13">
        <v>73</v>
      </c>
      <c r="M22" s="34">
        <v>31</v>
      </c>
      <c r="N22" s="13" t="s">
        <v>30</v>
      </c>
      <c r="O22" s="13" t="str">
        <f t="shared" si="1"/>
        <v>Islamabad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27">
        <f t="shared" si="2"/>
        <v>216</v>
      </c>
      <c r="AG22" s="13"/>
      <c r="AH22" s="13" t="s">
        <v>30</v>
      </c>
      <c r="AI22" s="13"/>
      <c r="AJ22" s="14"/>
      <c r="AK22" s="13" t="str">
        <f t="shared" si="0"/>
        <v>0 deg</v>
      </c>
      <c r="AL22" s="13"/>
      <c r="AM22" s="13"/>
      <c r="AN22" s="28"/>
      <c r="AO22" s="13"/>
      <c r="AP22" s="13"/>
      <c r="AQ22" s="43" t="s">
        <v>44</v>
      </c>
      <c r="AR22" s="17" t="s">
        <v>45</v>
      </c>
      <c r="AS22" s="44" t="s">
        <v>46</v>
      </c>
      <c r="AT22" s="17" t="s">
        <v>47</v>
      </c>
      <c r="AU22" s="17" t="s">
        <v>87</v>
      </c>
      <c r="AV22" s="17" t="s">
        <v>88</v>
      </c>
      <c r="AW22" s="17" t="s">
        <v>49</v>
      </c>
      <c r="AX22" s="17"/>
      <c r="AY22" s="45"/>
      <c r="AZ22" s="13"/>
      <c r="BA22" s="13"/>
      <c r="BB22" s="13"/>
    </row>
    <row r="23" spans="1:54" ht="12.75">
      <c r="A23" s="13" t="s">
        <v>0</v>
      </c>
      <c r="B23" s="13" t="s">
        <v>31</v>
      </c>
      <c r="C23" s="327">
        <v>196</v>
      </c>
      <c r="D23" s="324">
        <v>92</v>
      </c>
      <c r="E23" s="327">
        <v>195</v>
      </c>
      <c r="F23" s="324">
        <v>93</v>
      </c>
      <c r="G23" s="327">
        <v>184</v>
      </c>
      <c r="H23" s="324">
        <v>90</v>
      </c>
      <c r="I23" s="327">
        <v>163</v>
      </c>
      <c r="J23" s="324">
        <v>85</v>
      </c>
      <c r="K23" s="327">
        <v>136</v>
      </c>
      <c r="L23" s="13">
        <v>77</v>
      </c>
      <c r="M23" s="34">
        <v>30</v>
      </c>
      <c r="N23" s="13" t="s">
        <v>31</v>
      </c>
      <c r="O23" s="13" t="str">
        <f t="shared" si="1"/>
        <v>Islamabad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27">
        <f t="shared" si="2"/>
        <v>196</v>
      </c>
      <c r="AG23" s="13"/>
      <c r="AH23" s="13" t="s">
        <v>31</v>
      </c>
      <c r="AI23" s="13"/>
      <c r="AJ23" s="14"/>
      <c r="AK23" s="13" t="str">
        <f t="shared" si="0"/>
        <v>0 deg</v>
      </c>
      <c r="AL23" s="13"/>
      <c r="AM23" s="13"/>
      <c r="AN23" s="28"/>
      <c r="AO23" s="13"/>
      <c r="AP23" s="13"/>
      <c r="AQ23" s="46" t="str">
        <f>+AQ17</f>
        <v>hyderabad</v>
      </c>
      <c r="AR23" s="47"/>
      <c r="AS23" s="48"/>
      <c r="AT23" s="16"/>
      <c r="AU23" s="16"/>
      <c r="AV23" s="16"/>
      <c r="AW23" s="16"/>
      <c r="AX23" s="49">
        <f>+DMIN(A16:L470,AS22,AQ22:AR23)</f>
        <v>125</v>
      </c>
      <c r="AY23" s="50" t="s">
        <v>46</v>
      </c>
      <c r="AZ23" s="13"/>
      <c r="BA23" s="13"/>
      <c r="BB23" s="13"/>
    </row>
    <row r="24" spans="1:54" ht="12.75">
      <c r="A24" s="13" t="s">
        <v>0</v>
      </c>
      <c r="B24" s="13" t="s">
        <v>32</v>
      </c>
      <c r="C24" s="327">
        <v>185</v>
      </c>
      <c r="D24" s="324">
        <v>79</v>
      </c>
      <c r="E24" s="327">
        <v>191</v>
      </c>
      <c r="F24" s="324">
        <v>82</v>
      </c>
      <c r="G24" s="327">
        <v>187</v>
      </c>
      <c r="H24" s="324">
        <v>82</v>
      </c>
      <c r="I24" s="327">
        <v>173</v>
      </c>
      <c r="J24" s="324">
        <v>79</v>
      </c>
      <c r="K24" s="327">
        <v>150</v>
      </c>
      <c r="L24" s="13">
        <v>74</v>
      </c>
      <c r="M24" s="34">
        <v>28.7</v>
      </c>
      <c r="N24" s="13" t="s">
        <v>32</v>
      </c>
      <c r="O24" s="13" t="str">
        <f t="shared" si="1"/>
        <v>Islamabad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27">
        <f t="shared" si="2"/>
        <v>191</v>
      </c>
      <c r="AG24" s="13"/>
      <c r="AH24" s="13" t="s">
        <v>32</v>
      </c>
      <c r="AI24" s="13"/>
      <c r="AJ24" s="14"/>
      <c r="AK24" s="13" t="str">
        <f t="shared" si="0"/>
        <v>15 deg</v>
      </c>
      <c r="AL24" s="13"/>
      <c r="AM24" s="13"/>
      <c r="AN24" s="28"/>
      <c r="AO24" s="13"/>
      <c r="AP24" s="13"/>
      <c r="AQ24" s="27" t="s">
        <v>44</v>
      </c>
      <c r="AR24" s="13" t="s">
        <v>45</v>
      </c>
      <c r="AS24" s="13" t="s">
        <v>46</v>
      </c>
      <c r="AT24" s="30" t="s">
        <v>47</v>
      </c>
      <c r="AU24" s="13" t="s">
        <v>87</v>
      </c>
      <c r="AV24" s="13" t="s">
        <v>88</v>
      </c>
      <c r="AW24" s="13" t="s">
        <v>49</v>
      </c>
      <c r="AX24" s="13"/>
      <c r="AY24" s="28"/>
      <c r="AZ24" s="13"/>
      <c r="BA24" s="13"/>
      <c r="BB24" s="13"/>
    </row>
    <row r="25" spans="1:54" ht="12.75">
      <c r="A25" s="13" t="s">
        <v>0</v>
      </c>
      <c r="B25" s="13" t="s">
        <v>33</v>
      </c>
      <c r="C25" s="327">
        <v>172</v>
      </c>
      <c r="D25" s="324">
        <v>58</v>
      </c>
      <c r="E25" s="327">
        <v>189</v>
      </c>
      <c r="F25" s="324">
        <v>63</v>
      </c>
      <c r="G25" s="327">
        <v>196</v>
      </c>
      <c r="H25" s="324">
        <v>66</v>
      </c>
      <c r="I25" s="327">
        <v>192</v>
      </c>
      <c r="J25" s="324">
        <v>66</v>
      </c>
      <c r="K25" s="327">
        <v>177</v>
      </c>
      <c r="L25" s="13">
        <v>65</v>
      </c>
      <c r="M25" s="34">
        <v>27</v>
      </c>
      <c r="N25" s="13" t="s">
        <v>33</v>
      </c>
      <c r="O25" s="13" t="str">
        <f t="shared" si="1"/>
        <v>Islamabad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27">
        <f t="shared" si="2"/>
        <v>196</v>
      </c>
      <c r="AG25" s="13"/>
      <c r="AH25" s="13" t="s">
        <v>33</v>
      </c>
      <c r="AI25" s="13"/>
      <c r="AJ25" s="13"/>
      <c r="AK25" s="13" t="str">
        <f t="shared" si="0"/>
        <v>30 deg</v>
      </c>
      <c r="AL25" s="13"/>
      <c r="AM25" s="13"/>
      <c r="AN25" s="28"/>
      <c r="AO25" s="13"/>
      <c r="AP25" s="13"/>
      <c r="AQ25" s="27" t="str">
        <f>+AQ23</f>
        <v>hyderabad</v>
      </c>
      <c r="AR25" s="51"/>
      <c r="AS25" s="34"/>
      <c r="AT25" s="13"/>
      <c r="AU25" s="16"/>
      <c r="AV25" s="13"/>
      <c r="AW25" s="13"/>
      <c r="AX25" s="35">
        <f>+DMIN(A16:L470,AT24,AQ24:AS25)</f>
        <v>158</v>
      </c>
      <c r="AY25" s="28" t="s">
        <v>47</v>
      </c>
      <c r="AZ25" s="13"/>
      <c r="BA25" s="13"/>
      <c r="BB25" s="13"/>
    </row>
    <row r="26" spans="1:54" ht="12.75">
      <c r="A26" s="13" t="s">
        <v>0</v>
      </c>
      <c r="B26" s="13" t="s">
        <v>34</v>
      </c>
      <c r="C26" s="327">
        <v>146</v>
      </c>
      <c r="D26" s="324">
        <v>42</v>
      </c>
      <c r="E26" s="327">
        <v>174</v>
      </c>
      <c r="F26" s="324">
        <v>47</v>
      </c>
      <c r="G26" s="327">
        <v>192</v>
      </c>
      <c r="H26" s="324">
        <v>51</v>
      </c>
      <c r="I26" s="327">
        <v>198</v>
      </c>
      <c r="J26" s="324">
        <v>54</v>
      </c>
      <c r="K26" s="327">
        <v>193</v>
      </c>
      <c r="L26" s="13">
        <v>54</v>
      </c>
      <c r="M26" s="34">
        <v>21.8</v>
      </c>
      <c r="N26" s="13" t="s">
        <v>34</v>
      </c>
      <c r="O26" s="13" t="str">
        <f t="shared" si="1"/>
        <v>Islamabad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27">
        <f t="shared" si="2"/>
        <v>198</v>
      </c>
      <c r="AG26" s="13"/>
      <c r="AH26" s="13" t="s">
        <v>34</v>
      </c>
      <c r="AI26" s="13"/>
      <c r="AJ26" s="13"/>
      <c r="AK26" s="13" t="str">
        <f t="shared" si="0"/>
        <v>45 deg</v>
      </c>
      <c r="AL26" s="13"/>
      <c r="AM26" s="13"/>
      <c r="AN26" s="28"/>
      <c r="AO26" s="13"/>
      <c r="AP26" s="13"/>
      <c r="AQ26" s="43" t="s">
        <v>44</v>
      </c>
      <c r="AR26" s="17" t="s">
        <v>45</v>
      </c>
      <c r="AS26" s="17" t="s">
        <v>46</v>
      </c>
      <c r="AT26" s="17" t="s">
        <v>47</v>
      </c>
      <c r="AU26" s="30" t="str">
        <f>+G16</f>
        <v>30 deg</v>
      </c>
      <c r="AV26" s="17" t="s">
        <v>88</v>
      </c>
      <c r="AW26" s="17" t="s">
        <v>49</v>
      </c>
      <c r="AX26" s="17"/>
      <c r="AY26" s="45"/>
      <c r="AZ26" s="13"/>
      <c r="BA26" s="13"/>
      <c r="BB26" s="13"/>
    </row>
    <row r="27" spans="1:54" ht="12.75">
      <c r="A27" s="13" t="s">
        <v>0</v>
      </c>
      <c r="B27" s="13" t="s">
        <v>35</v>
      </c>
      <c r="C27" s="327">
        <v>105</v>
      </c>
      <c r="D27" s="324">
        <v>31</v>
      </c>
      <c r="E27" s="327">
        <v>135</v>
      </c>
      <c r="F27" s="324">
        <v>36</v>
      </c>
      <c r="G27" s="327">
        <v>158</v>
      </c>
      <c r="H27" s="324">
        <v>40</v>
      </c>
      <c r="I27" s="327">
        <v>172</v>
      </c>
      <c r="J27" s="324">
        <v>43</v>
      </c>
      <c r="K27" s="327">
        <v>175</v>
      </c>
      <c r="L27" s="13">
        <v>44</v>
      </c>
      <c r="M27" s="34">
        <v>15.7</v>
      </c>
      <c r="N27" s="13" t="s">
        <v>35</v>
      </c>
      <c r="O27" s="13" t="str">
        <f t="shared" si="1"/>
        <v>Islamabad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27">
        <f t="shared" si="2"/>
        <v>175</v>
      </c>
      <c r="AG27" s="13"/>
      <c r="AH27" s="13" t="s">
        <v>35</v>
      </c>
      <c r="AI27" s="13"/>
      <c r="AJ27" s="13"/>
      <c r="AK27" s="13" t="str">
        <f t="shared" si="0"/>
        <v>60 deg</v>
      </c>
      <c r="AL27" s="13"/>
      <c r="AM27" s="13"/>
      <c r="AN27" s="28"/>
      <c r="AO27" s="13"/>
      <c r="AP27" s="13"/>
      <c r="AQ27" s="46" t="str">
        <f>+AQ25</f>
        <v>hyderabad</v>
      </c>
      <c r="AR27" s="47"/>
      <c r="AS27" s="48"/>
      <c r="AT27" s="16"/>
      <c r="AU27" s="16"/>
      <c r="AV27" s="16"/>
      <c r="AW27" s="16"/>
      <c r="AX27" s="35">
        <f>+DMIN(A16:L470,AU26,AQ26:AS27)</f>
        <v>155</v>
      </c>
      <c r="AY27" s="50" t="s">
        <v>87</v>
      </c>
      <c r="AZ27" s="13"/>
      <c r="BA27" s="13"/>
      <c r="BB27" s="13"/>
    </row>
    <row r="28" spans="1:54" ht="12.75">
      <c r="A28" s="16" t="s">
        <v>0</v>
      </c>
      <c r="B28" s="16" t="s">
        <v>36</v>
      </c>
      <c r="C28" s="330">
        <v>90</v>
      </c>
      <c r="D28" s="331">
        <v>27</v>
      </c>
      <c r="E28" s="330">
        <v>121</v>
      </c>
      <c r="F28" s="331">
        <v>32</v>
      </c>
      <c r="G28" s="330">
        <v>145</v>
      </c>
      <c r="H28" s="331">
        <v>36</v>
      </c>
      <c r="I28" s="330">
        <v>161</v>
      </c>
      <c r="J28" s="331">
        <v>39</v>
      </c>
      <c r="K28" s="330">
        <v>166</v>
      </c>
      <c r="L28" s="16">
        <v>41</v>
      </c>
      <c r="M28" s="48">
        <v>11.3</v>
      </c>
      <c r="N28" s="16" t="s">
        <v>36</v>
      </c>
      <c r="O28" s="13" t="str">
        <f t="shared" si="1"/>
        <v>Islamabad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27">
        <f>+MAX(C28,E28,G28,I28,K28,)</f>
        <v>166</v>
      </c>
      <c r="AG28" s="13"/>
      <c r="AH28" s="16" t="s">
        <v>36</v>
      </c>
      <c r="AI28" s="13"/>
      <c r="AJ28" s="13"/>
      <c r="AK28" s="13" t="str">
        <f t="shared" si="0"/>
        <v>60 deg</v>
      </c>
      <c r="AL28" s="13"/>
      <c r="AM28" s="13"/>
      <c r="AN28" s="28"/>
      <c r="AO28" s="13"/>
      <c r="AP28" s="13"/>
      <c r="AQ28" s="27" t="s">
        <v>44</v>
      </c>
      <c r="AR28" s="13" t="s">
        <v>45</v>
      </c>
      <c r="AS28" s="13" t="s">
        <v>46</v>
      </c>
      <c r="AT28" s="13" t="s">
        <v>47</v>
      </c>
      <c r="AU28" s="13" t="s">
        <v>87</v>
      </c>
      <c r="AV28" s="30" t="s">
        <v>88</v>
      </c>
      <c r="AW28" s="13" t="s">
        <v>49</v>
      </c>
      <c r="AX28" s="13"/>
      <c r="AY28" s="28"/>
      <c r="AZ28" s="13"/>
      <c r="BA28" s="13"/>
      <c r="BB28" s="13"/>
    </row>
    <row r="29" spans="1:54" ht="12.75">
      <c r="A29" s="13" t="s">
        <v>0</v>
      </c>
      <c r="B29" s="13" t="s">
        <v>5</v>
      </c>
      <c r="C29" s="327">
        <v>1856</v>
      </c>
      <c r="D29" s="324">
        <v>686</v>
      </c>
      <c r="E29" s="327">
        <v>2052</v>
      </c>
      <c r="F29" s="324">
        <v>731</v>
      </c>
      <c r="G29" s="327">
        <v>2135</v>
      </c>
      <c r="H29" s="324">
        <v>753</v>
      </c>
      <c r="I29" s="327">
        <v>2098</v>
      </c>
      <c r="J29" s="324">
        <v>750</v>
      </c>
      <c r="K29" s="327">
        <v>1948</v>
      </c>
      <c r="L29" s="13">
        <v>722</v>
      </c>
      <c r="M29" s="34">
        <v>21.6</v>
      </c>
      <c r="N29" s="13" t="s">
        <v>5</v>
      </c>
      <c r="O29" s="13" t="str">
        <f t="shared" si="1"/>
        <v>Islamabad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27"/>
      <c r="AG29" s="13"/>
      <c r="AH29" s="13" t="s">
        <v>5</v>
      </c>
      <c r="AI29" s="13"/>
      <c r="AJ29" s="13"/>
      <c r="AK29" s="13"/>
      <c r="AL29" s="13"/>
      <c r="AM29" s="13"/>
      <c r="AN29" s="28"/>
      <c r="AO29" s="13"/>
      <c r="AP29" s="13"/>
      <c r="AQ29" s="27" t="str">
        <f>+AQ23</f>
        <v>hyderabad</v>
      </c>
      <c r="AR29" s="51"/>
      <c r="AS29" s="34"/>
      <c r="AT29" s="13"/>
      <c r="AU29" s="13"/>
      <c r="AV29" s="13"/>
      <c r="AW29" s="13"/>
      <c r="AX29" s="35">
        <f>+DMIN(A16:L470,AV28,AQ28:AS29)</f>
        <v>135</v>
      </c>
      <c r="AY29" s="28" t="s">
        <v>88</v>
      </c>
      <c r="AZ29" s="13"/>
      <c r="BA29" s="13"/>
      <c r="BB29" s="13"/>
    </row>
    <row r="30" spans="1:54" ht="12.75">
      <c r="A30" s="13"/>
      <c r="B30" s="13"/>
      <c r="C30" s="328" t="s">
        <v>46</v>
      </c>
      <c r="D30" s="329"/>
      <c r="E30" s="328" t="s">
        <v>47</v>
      </c>
      <c r="F30" s="329"/>
      <c r="G30" s="328" t="s">
        <v>48</v>
      </c>
      <c r="H30" s="329"/>
      <c r="I30" s="328" t="s">
        <v>88</v>
      </c>
      <c r="J30" s="329"/>
      <c r="K30" s="328" t="s">
        <v>49</v>
      </c>
      <c r="L30" s="3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27"/>
      <c r="AG30" s="35">
        <f>+MIN(AF17:AF28)</f>
        <v>158</v>
      </c>
      <c r="AH30" s="13"/>
      <c r="AI30" s="13"/>
      <c r="AJ30" s="13"/>
      <c r="AK30" s="13"/>
      <c r="AL30" s="13" t="str">
        <f>+O17</f>
        <v>Islamabad</v>
      </c>
      <c r="AM30" s="13" t="str">
        <f>+VLOOKUP(AG30,AF17:AK28,6,FALSE)</f>
        <v>60 deg</v>
      </c>
      <c r="AN30" s="28"/>
      <c r="AO30" s="13"/>
      <c r="AP30" s="13"/>
      <c r="AQ30" s="43" t="s">
        <v>44</v>
      </c>
      <c r="AR30" s="17" t="s">
        <v>45</v>
      </c>
      <c r="AS30" s="17" t="s">
        <v>46</v>
      </c>
      <c r="AT30" s="17" t="s">
        <v>47</v>
      </c>
      <c r="AU30" s="17" t="s">
        <v>87</v>
      </c>
      <c r="AV30" s="17" t="s">
        <v>88</v>
      </c>
      <c r="AW30" s="44" t="s">
        <v>49</v>
      </c>
      <c r="AX30" s="17"/>
      <c r="AY30" s="45"/>
      <c r="AZ30" s="13"/>
      <c r="BA30" s="13"/>
      <c r="BB30" s="13"/>
    </row>
    <row r="31" spans="1:54" ht="12.75">
      <c r="A31" s="13"/>
      <c r="B31" s="13"/>
      <c r="C31" s="324"/>
      <c r="D31" s="324"/>
      <c r="E31" s="324"/>
      <c r="F31" s="324"/>
      <c r="G31" s="324"/>
      <c r="H31" s="324"/>
      <c r="I31" s="324"/>
      <c r="J31" s="324"/>
      <c r="K31" s="32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27"/>
      <c r="AG31" s="13"/>
      <c r="AH31" s="13"/>
      <c r="AI31" s="13"/>
      <c r="AJ31" s="13"/>
      <c r="AK31" s="13"/>
      <c r="AL31" s="13"/>
      <c r="AM31" s="13"/>
      <c r="AN31" s="28"/>
      <c r="AO31" s="13"/>
      <c r="AP31" s="13"/>
      <c r="AQ31" s="46" t="str">
        <f>+AQ23</f>
        <v>hyderabad</v>
      </c>
      <c r="AR31" s="47"/>
      <c r="AS31" s="48"/>
      <c r="AT31" s="16"/>
      <c r="AU31" s="16"/>
      <c r="AV31" s="16"/>
      <c r="AW31" s="16"/>
      <c r="AX31" s="49">
        <f>+DMIN(A16:L470,AW30,AQ30:AS31)</f>
        <v>110</v>
      </c>
      <c r="AY31" s="50" t="s">
        <v>49</v>
      </c>
      <c r="AZ31" s="13"/>
      <c r="BA31" s="13"/>
      <c r="BB31" s="13"/>
    </row>
    <row r="32" spans="1:54" ht="12.75">
      <c r="A32" s="23"/>
      <c r="B32" s="478" t="s">
        <v>3</v>
      </c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2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27"/>
      <c r="AG32" s="13"/>
      <c r="AH32" s="13"/>
      <c r="AI32" s="13"/>
      <c r="AJ32" s="13"/>
      <c r="AK32" s="13"/>
      <c r="AL32" s="13"/>
      <c r="AM32" s="13"/>
      <c r="AN32" s="28"/>
      <c r="AO32" s="13"/>
      <c r="AP32" s="13"/>
      <c r="AQ32" s="27"/>
      <c r="AR32" s="13"/>
      <c r="AS32" s="13"/>
      <c r="AT32" s="13"/>
      <c r="AU32" s="13"/>
      <c r="AV32" s="13"/>
      <c r="AW32" s="13"/>
      <c r="AX32" s="13"/>
      <c r="AY32" s="28"/>
      <c r="AZ32" s="13"/>
      <c r="BA32" s="13"/>
      <c r="BB32" s="13"/>
    </row>
    <row r="33" spans="1:54" ht="13.5" thickBot="1">
      <c r="A33" s="23"/>
      <c r="B33" s="479" t="s">
        <v>42</v>
      </c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2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27"/>
      <c r="AG33" s="13"/>
      <c r="AH33" s="13"/>
      <c r="AI33" s="13"/>
      <c r="AJ33" s="13"/>
      <c r="AK33" s="13"/>
      <c r="AL33" s="13"/>
      <c r="AM33" s="13"/>
      <c r="AN33" s="28"/>
      <c r="AO33" s="13"/>
      <c r="AP33" s="13"/>
      <c r="AQ33" s="36"/>
      <c r="AR33" s="39"/>
      <c r="AS33" s="39"/>
      <c r="AT33" s="39"/>
      <c r="AU33" s="39"/>
      <c r="AV33" s="39"/>
      <c r="AW33" s="39" t="s">
        <v>89</v>
      </c>
      <c r="AX33" s="40">
        <f>+MIN(AX23:AX31)</f>
        <v>110</v>
      </c>
      <c r="AY33" s="52" t="str">
        <f>+VLOOKUP(AX33,AX23:AY31,2,FALSE)</f>
        <v>60 deg</v>
      </c>
      <c r="AZ33" s="13"/>
      <c r="BA33" s="13"/>
      <c r="BB33" s="13"/>
    </row>
    <row r="34" spans="1:54" ht="12.75">
      <c r="A34" s="13"/>
      <c r="B34" s="13"/>
      <c r="C34" s="324"/>
      <c r="D34" s="324"/>
      <c r="E34" s="324"/>
      <c r="F34" s="324"/>
      <c r="G34" s="324"/>
      <c r="H34" s="324"/>
      <c r="I34" s="324"/>
      <c r="J34" s="324"/>
      <c r="K34" s="324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27"/>
      <c r="AG34" s="13"/>
      <c r="AH34" s="13"/>
      <c r="AI34" s="13"/>
      <c r="AJ34" s="13"/>
      <c r="AK34" s="13"/>
      <c r="AL34" s="13"/>
      <c r="AM34" s="13"/>
      <c r="AN34" s="28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1:54" ht="12.75">
      <c r="A35" s="13"/>
      <c r="B35" s="13" t="s">
        <v>12</v>
      </c>
      <c r="C35" s="327" t="s">
        <v>13</v>
      </c>
      <c r="D35" s="324" t="s">
        <v>14</v>
      </c>
      <c r="E35" s="327" t="s">
        <v>15</v>
      </c>
      <c r="F35" s="324" t="s">
        <v>16</v>
      </c>
      <c r="G35" s="327" t="s">
        <v>17</v>
      </c>
      <c r="H35" s="324" t="s">
        <v>18</v>
      </c>
      <c r="I35" s="327" t="s">
        <v>19</v>
      </c>
      <c r="J35" s="324" t="s">
        <v>20</v>
      </c>
      <c r="K35" s="327" t="s">
        <v>21</v>
      </c>
      <c r="L35" s="13" t="s">
        <v>22</v>
      </c>
      <c r="M35" s="13" t="s">
        <v>23</v>
      </c>
      <c r="N35" s="13" t="s">
        <v>12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27"/>
      <c r="AG35" s="13"/>
      <c r="AH35" s="13"/>
      <c r="AI35" s="13"/>
      <c r="AJ35" s="13"/>
      <c r="AK35" s="13"/>
      <c r="AL35" s="13"/>
      <c r="AM35" s="13"/>
      <c r="AN35" s="28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1:54" ht="12.75">
      <c r="A36" s="13"/>
      <c r="B36" s="13"/>
      <c r="C36" s="327" t="s">
        <v>24</v>
      </c>
      <c r="D36" s="324" t="s">
        <v>24</v>
      </c>
      <c r="E36" s="327" t="s">
        <v>24</v>
      </c>
      <c r="F36" s="324" t="s">
        <v>24</v>
      </c>
      <c r="G36" s="327" t="s">
        <v>24</v>
      </c>
      <c r="H36" s="324" t="s">
        <v>24</v>
      </c>
      <c r="I36" s="327" t="s">
        <v>24</v>
      </c>
      <c r="J36" s="324" t="s">
        <v>24</v>
      </c>
      <c r="K36" s="327" t="s">
        <v>24</v>
      </c>
      <c r="L36" s="13" t="s">
        <v>24</v>
      </c>
      <c r="M36" s="13" t="s">
        <v>25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27"/>
      <c r="AG36" s="13"/>
      <c r="AH36" s="13"/>
      <c r="AI36" s="13"/>
      <c r="AJ36" s="13"/>
      <c r="AK36" s="13"/>
      <c r="AL36" s="13"/>
      <c r="AM36" s="13"/>
      <c r="AN36" s="28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1:54" ht="12.75">
      <c r="A37" s="13"/>
      <c r="B37" s="13"/>
      <c r="C37" s="327"/>
      <c r="D37" s="324"/>
      <c r="E37" s="327"/>
      <c r="F37" s="324"/>
      <c r="G37" s="327"/>
      <c r="H37" s="324"/>
      <c r="I37" s="327"/>
      <c r="J37" s="324"/>
      <c r="K37" s="32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27"/>
      <c r="AG37" s="13"/>
      <c r="AH37" s="31" t="s">
        <v>45</v>
      </c>
      <c r="AI37" s="31"/>
      <c r="AJ37" s="13"/>
      <c r="AK37" s="13"/>
      <c r="AL37" s="13"/>
      <c r="AM37" s="13"/>
      <c r="AN37" s="28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5" ht="12.75">
      <c r="A38" s="13" t="s">
        <v>3</v>
      </c>
      <c r="B38" s="13" t="s">
        <v>26</v>
      </c>
      <c r="C38" s="327">
        <v>135</v>
      </c>
      <c r="D38" s="324">
        <v>38</v>
      </c>
      <c r="E38" s="327">
        <v>167</v>
      </c>
      <c r="F38" s="324">
        <v>45</v>
      </c>
      <c r="G38" s="327">
        <v>190</v>
      </c>
      <c r="H38" s="324">
        <v>49</v>
      </c>
      <c r="I38" s="327">
        <v>202</v>
      </c>
      <c r="J38" s="324">
        <v>53</v>
      </c>
      <c r="K38" s="327">
        <v>201</v>
      </c>
      <c r="L38" s="13">
        <v>54</v>
      </c>
      <c r="M38" s="34">
        <v>19.3</v>
      </c>
      <c r="N38" s="13" t="s">
        <v>26</v>
      </c>
      <c r="O38" s="13" t="str">
        <f t="shared" si="1"/>
        <v>Karachi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>
        <f aca="true" t="shared" si="3" ref="AG38:AG49">+MAX(C38,E38,G38,I38,K38,)</f>
        <v>202</v>
      </c>
      <c r="AH38" s="13"/>
      <c r="AI38" s="13" t="s">
        <v>26</v>
      </c>
      <c r="AJ38" s="13" t="str">
        <f>+VLOOKUP(AH51,AG38:AI50,3,FALSE)</f>
        <v>Aug</v>
      </c>
      <c r="AK38" s="13"/>
      <c r="AL38" s="13" t="str">
        <f aca="true" t="shared" si="4" ref="AL38:AL49">+INDEX($C$16:$K$16,MATCH(AG38,C38:K38,0))</f>
        <v>45 deg</v>
      </c>
      <c r="AM38" s="13"/>
      <c r="AN38" s="13"/>
      <c r="AO38" s="13"/>
      <c r="AP38" s="13"/>
      <c r="AQ38" s="31" t="s">
        <v>181</v>
      </c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ht="12.75">
      <c r="A39" s="13" t="s">
        <v>3</v>
      </c>
      <c r="B39" s="13" t="s">
        <v>27</v>
      </c>
      <c r="C39" s="327">
        <v>139</v>
      </c>
      <c r="D39" s="324">
        <v>49</v>
      </c>
      <c r="E39" s="327">
        <v>162</v>
      </c>
      <c r="F39" s="324">
        <v>55</v>
      </c>
      <c r="G39" s="327">
        <v>176</v>
      </c>
      <c r="H39" s="324">
        <v>59</v>
      </c>
      <c r="I39" s="327">
        <v>180</v>
      </c>
      <c r="J39" s="324">
        <v>61</v>
      </c>
      <c r="K39" s="327">
        <v>173</v>
      </c>
      <c r="L39" s="13">
        <v>60</v>
      </c>
      <c r="M39" s="34">
        <v>21.9</v>
      </c>
      <c r="N39" s="13" t="s">
        <v>27</v>
      </c>
      <c r="O39" s="13" t="str">
        <f t="shared" si="1"/>
        <v>Karachi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>
        <f t="shared" si="3"/>
        <v>180</v>
      </c>
      <c r="AH39" s="13"/>
      <c r="AI39" s="13" t="s">
        <v>27</v>
      </c>
      <c r="AJ39" s="13"/>
      <c r="AK39" s="13"/>
      <c r="AL39" s="13" t="str">
        <f t="shared" si="4"/>
        <v>45 deg</v>
      </c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6" ht="12.75">
      <c r="A40" s="13" t="s">
        <v>3</v>
      </c>
      <c r="B40" s="13" t="s">
        <v>28</v>
      </c>
      <c r="C40" s="327">
        <v>177</v>
      </c>
      <c r="D40" s="324">
        <v>74</v>
      </c>
      <c r="E40" s="327">
        <v>193</v>
      </c>
      <c r="F40" s="324">
        <v>80</v>
      </c>
      <c r="G40" s="327">
        <v>198</v>
      </c>
      <c r="H40" s="324">
        <v>82</v>
      </c>
      <c r="I40" s="327">
        <v>192</v>
      </c>
      <c r="J40" s="324">
        <v>81</v>
      </c>
      <c r="K40" s="327">
        <v>176</v>
      </c>
      <c r="L40" s="13">
        <v>78</v>
      </c>
      <c r="M40" s="34">
        <v>26.2</v>
      </c>
      <c r="N40" s="13" t="s">
        <v>28</v>
      </c>
      <c r="O40" s="13" t="str">
        <f t="shared" si="1"/>
        <v>Karachi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>
        <f t="shared" si="3"/>
        <v>198</v>
      </c>
      <c r="AH40" s="13"/>
      <c r="AI40" s="13" t="s">
        <v>28</v>
      </c>
      <c r="AJ40" s="13"/>
      <c r="AK40" s="13"/>
      <c r="AL40" s="13" t="str">
        <f t="shared" si="4"/>
        <v>30 deg</v>
      </c>
      <c r="AM40" s="13"/>
      <c r="AN40" s="13"/>
      <c r="AO40" s="13"/>
      <c r="AP40" s="13"/>
      <c r="AQ40" s="13" t="s">
        <v>44</v>
      </c>
      <c r="AR40" s="13" t="s">
        <v>45</v>
      </c>
      <c r="AS40" s="31" t="s">
        <v>45</v>
      </c>
      <c r="AT40" s="31" t="s">
        <v>94</v>
      </c>
      <c r="AU40" s="31" t="s">
        <v>178</v>
      </c>
      <c r="AV40" s="31" t="s">
        <v>179</v>
      </c>
      <c r="AW40" s="31" t="s">
        <v>180</v>
      </c>
      <c r="AX40" s="13"/>
      <c r="AY40" s="13"/>
      <c r="AZ40" s="13"/>
      <c r="BA40" s="13"/>
      <c r="BB40" s="13"/>
      <c r="BC40" s="13"/>
      <c r="BD40" s="13"/>
    </row>
    <row r="41" spans="1:56" ht="12.75">
      <c r="A41" s="13" t="s">
        <v>3</v>
      </c>
      <c r="B41" s="13" t="s">
        <v>29</v>
      </c>
      <c r="C41" s="327">
        <v>190</v>
      </c>
      <c r="D41" s="324">
        <v>84</v>
      </c>
      <c r="E41" s="327">
        <v>195</v>
      </c>
      <c r="F41" s="324">
        <v>87</v>
      </c>
      <c r="G41" s="327">
        <v>189</v>
      </c>
      <c r="H41" s="324">
        <v>87</v>
      </c>
      <c r="I41" s="327">
        <v>174</v>
      </c>
      <c r="J41" s="324">
        <v>83</v>
      </c>
      <c r="K41" s="327">
        <v>149</v>
      </c>
      <c r="L41" s="13">
        <v>76</v>
      </c>
      <c r="M41" s="34">
        <v>29.2</v>
      </c>
      <c r="N41" s="13" t="s">
        <v>29</v>
      </c>
      <c r="O41" s="13" t="str">
        <f t="shared" si="1"/>
        <v>Karachi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>
        <f t="shared" si="3"/>
        <v>195</v>
      </c>
      <c r="AH41" s="13"/>
      <c r="AI41" s="13" t="s">
        <v>29</v>
      </c>
      <c r="AJ41" s="13"/>
      <c r="AK41" s="13"/>
      <c r="AL41" s="13" t="str">
        <f t="shared" si="4"/>
        <v>15 deg</v>
      </c>
      <c r="AM41" s="13"/>
      <c r="AN41" s="13"/>
      <c r="AO41" s="13"/>
      <c r="AP41" s="13"/>
      <c r="AQ41" s="13" t="str">
        <f>LOC</f>
        <v>hyderabad</v>
      </c>
      <c r="AR41" s="13" t="s">
        <v>26</v>
      </c>
      <c r="AS41" s="13" t="s">
        <v>26</v>
      </c>
      <c r="AT41" s="13">
        <v>31</v>
      </c>
      <c r="AU41" s="13">
        <f>DGET($A$16:$L$470,$AS$16,AQ40:AR41)/AT41</f>
        <v>6.064516129032258</v>
      </c>
      <c r="AV41" s="13">
        <f>AU41*'PV and battery sizing'!$B$26</f>
        <v>0</v>
      </c>
      <c r="AW41" s="13" t="e">
        <f>'PV and battery sizing'!$B$14</f>
        <v>#DIV/0!</v>
      </c>
      <c r="AX41" s="13"/>
      <c r="AY41" s="13"/>
      <c r="AZ41" s="13"/>
      <c r="BA41" s="13"/>
      <c r="BB41" s="13"/>
      <c r="BC41" s="13"/>
      <c r="BD41" s="13"/>
    </row>
    <row r="42" spans="1:56" ht="12.75">
      <c r="A42" s="13" t="s">
        <v>3</v>
      </c>
      <c r="B42" s="13" t="s">
        <v>4</v>
      </c>
      <c r="C42" s="327">
        <v>202</v>
      </c>
      <c r="D42" s="324">
        <v>97</v>
      </c>
      <c r="E42" s="327">
        <v>197</v>
      </c>
      <c r="F42" s="324">
        <v>97</v>
      </c>
      <c r="G42" s="327">
        <v>183</v>
      </c>
      <c r="H42" s="324">
        <v>93</v>
      </c>
      <c r="I42" s="327">
        <v>160</v>
      </c>
      <c r="J42" s="324">
        <v>86</v>
      </c>
      <c r="K42" s="327">
        <v>129</v>
      </c>
      <c r="L42" s="13">
        <v>77</v>
      </c>
      <c r="M42" s="34">
        <v>30.8</v>
      </c>
      <c r="N42" s="13" t="s">
        <v>4</v>
      </c>
      <c r="O42" s="13" t="str">
        <f t="shared" si="1"/>
        <v>Karachi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f t="shared" si="3"/>
        <v>202</v>
      </c>
      <c r="AH42" s="13"/>
      <c r="AI42" s="13" t="s">
        <v>4</v>
      </c>
      <c r="AJ42" s="13"/>
      <c r="AK42" s="13"/>
      <c r="AL42" s="13" t="str">
        <f t="shared" si="4"/>
        <v>0 deg</v>
      </c>
      <c r="AM42" s="13"/>
      <c r="AN42" s="13"/>
      <c r="AO42" s="13"/>
      <c r="AP42" s="13"/>
      <c r="AQ42" s="13" t="s">
        <v>44</v>
      </c>
      <c r="AR42" s="13" t="s">
        <v>45</v>
      </c>
      <c r="AS42" s="13" t="s">
        <v>27</v>
      </c>
      <c r="AT42" s="13">
        <v>28</v>
      </c>
      <c r="AU42" s="13">
        <f>DGET($A$16:$L$470,$AS$16,AQ42:AR43)/AT42</f>
        <v>6.214285714285714</v>
      </c>
      <c r="AV42" s="13">
        <f>AU42*'PV and battery sizing'!$B$26</f>
        <v>0</v>
      </c>
      <c r="AW42" s="13" t="e">
        <f>'PV and battery sizing'!$B$14</f>
        <v>#DIV/0!</v>
      </c>
      <c r="AX42" s="13"/>
      <c r="AY42" s="13"/>
      <c r="AZ42" s="13"/>
      <c r="BA42" s="13"/>
      <c r="BB42" s="13"/>
      <c r="BC42" s="13"/>
      <c r="BD42" s="13"/>
    </row>
    <row r="43" spans="1:56" ht="12.75">
      <c r="A43" s="13" t="s">
        <v>3</v>
      </c>
      <c r="B43" s="13" t="s">
        <v>30</v>
      </c>
      <c r="C43" s="327">
        <v>191</v>
      </c>
      <c r="D43" s="324">
        <v>100</v>
      </c>
      <c r="E43" s="327">
        <v>185</v>
      </c>
      <c r="F43" s="324">
        <v>98</v>
      </c>
      <c r="G43" s="327">
        <v>168</v>
      </c>
      <c r="H43" s="324">
        <v>93</v>
      </c>
      <c r="I43" s="327">
        <v>145</v>
      </c>
      <c r="J43" s="324">
        <v>85</v>
      </c>
      <c r="K43" s="327">
        <v>114</v>
      </c>
      <c r="L43" s="13">
        <v>75</v>
      </c>
      <c r="M43" s="34">
        <v>31.4</v>
      </c>
      <c r="N43" s="13" t="s">
        <v>30</v>
      </c>
      <c r="O43" s="13" t="str">
        <f t="shared" si="1"/>
        <v>Karachi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>
        <f t="shared" si="3"/>
        <v>191</v>
      </c>
      <c r="AH43" s="13"/>
      <c r="AI43" s="13" t="s">
        <v>30</v>
      </c>
      <c r="AJ43" s="13"/>
      <c r="AK43" s="13"/>
      <c r="AL43" s="13" t="str">
        <f t="shared" si="4"/>
        <v>0 deg</v>
      </c>
      <c r="AM43" s="13"/>
      <c r="AN43" s="13"/>
      <c r="AO43" s="13"/>
      <c r="AP43" s="13"/>
      <c r="AQ43" s="13" t="str">
        <f>LOC</f>
        <v>hyderabad</v>
      </c>
      <c r="AR43" s="13" t="s">
        <v>27</v>
      </c>
      <c r="AS43" s="13" t="s">
        <v>28</v>
      </c>
      <c r="AT43" s="13">
        <v>31</v>
      </c>
      <c r="AU43" s="13">
        <f>DGET($A$16:$L$470,$AS$16,AQ44:AR45)/AT43</f>
        <v>6.354838709677419</v>
      </c>
      <c r="AV43" s="13">
        <f>AU43*'PV and battery sizing'!$B$26</f>
        <v>0</v>
      </c>
      <c r="AW43" s="13" t="e">
        <f>'PV and battery sizing'!$B$14</f>
        <v>#DIV/0!</v>
      </c>
      <c r="AX43" s="13"/>
      <c r="AY43" s="13"/>
      <c r="AZ43" s="13"/>
      <c r="BA43" s="13"/>
      <c r="BB43" s="13"/>
      <c r="BC43" s="13"/>
      <c r="BD43" s="13"/>
    </row>
    <row r="44" spans="1:56" ht="12.75">
      <c r="A44" s="13" t="s">
        <v>3</v>
      </c>
      <c r="B44" s="13" t="s">
        <v>31</v>
      </c>
      <c r="C44" s="327">
        <v>166</v>
      </c>
      <c r="D44" s="324">
        <v>98</v>
      </c>
      <c r="E44" s="327">
        <v>161</v>
      </c>
      <c r="F44" s="324">
        <v>97</v>
      </c>
      <c r="G44" s="327">
        <v>149</v>
      </c>
      <c r="H44" s="324">
        <v>92</v>
      </c>
      <c r="I44" s="327">
        <v>130</v>
      </c>
      <c r="J44" s="324">
        <v>84</v>
      </c>
      <c r="K44" s="327">
        <v>105</v>
      </c>
      <c r="L44" s="13">
        <v>74</v>
      </c>
      <c r="M44" s="34">
        <v>30.1</v>
      </c>
      <c r="N44" s="13" t="s">
        <v>31</v>
      </c>
      <c r="O44" s="13" t="str">
        <f t="shared" si="1"/>
        <v>Karachi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>
        <f t="shared" si="3"/>
        <v>166</v>
      </c>
      <c r="AH44" s="13"/>
      <c r="AI44" s="13" t="s">
        <v>31</v>
      </c>
      <c r="AJ44" s="13"/>
      <c r="AK44" s="13"/>
      <c r="AL44" s="13" t="str">
        <f t="shared" si="4"/>
        <v>0 deg</v>
      </c>
      <c r="AM44" s="13"/>
      <c r="AN44" s="13"/>
      <c r="AO44" s="13"/>
      <c r="AP44" s="13"/>
      <c r="AQ44" s="13" t="s">
        <v>44</v>
      </c>
      <c r="AR44" s="13" t="s">
        <v>45</v>
      </c>
      <c r="AS44" s="13" t="s">
        <v>29</v>
      </c>
      <c r="AT44" s="13">
        <v>30</v>
      </c>
      <c r="AU44" s="13">
        <f>DGET($A$16:$L$470,$AS$16,AQ46:AR47)/AT44</f>
        <v>6.366666666666666</v>
      </c>
      <c r="AV44" s="13">
        <f>AU44*'PV and battery sizing'!$B$26</f>
        <v>0</v>
      </c>
      <c r="AW44" s="13" t="e">
        <f>'PV and battery sizing'!$B$14</f>
        <v>#DIV/0!</v>
      </c>
      <c r="AX44" s="13"/>
      <c r="AY44" s="13"/>
      <c r="AZ44" s="13"/>
      <c r="BA44" s="13"/>
      <c r="BB44" s="13"/>
      <c r="BC44" s="13"/>
      <c r="BD44" s="13"/>
    </row>
    <row r="45" spans="1:56" ht="12.75">
      <c r="A45" s="13" t="s">
        <v>3</v>
      </c>
      <c r="B45" s="13" t="s">
        <v>32</v>
      </c>
      <c r="C45" s="327">
        <v>157</v>
      </c>
      <c r="D45" s="324">
        <v>95</v>
      </c>
      <c r="E45" s="327">
        <v>156</v>
      </c>
      <c r="F45" s="324">
        <v>95</v>
      </c>
      <c r="G45" s="327">
        <v>148</v>
      </c>
      <c r="H45" s="324">
        <v>92</v>
      </c>
      <c r="I45" s="327">
        <v>134</v>
      </c>
      <c r="J45" s="324">
        <v>85</v>
      </c>
      <c r="K45" s="327">
        <v>113</v>
      </c>
      <c r="L45" s="13">
        <v>76</v>
      </c>
      <c r="M45" s="34">
        <v>29</v>
      </c>
      <c r="N45" s="13" t="s">
        <v>32</v>
      </c>
      <c r="O45" s="13" t="str">
        <f t="shared" si="1"/>
        <v>Karachi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>
        <f t="shared" si="3"/>
        <v>157</v>
      </c>
      <c r="AH45" s="13"/>
      <c r="AI45" s="13" t="s">
        <v>32</v>
      </c>
      <c r="AJ45" s="13"/>
      <c r="AK45" s="13"/>
      <c r="AL45" s="13" t="str">
        <f t="shared" si="4"/>
        <v>0 deg</v>
      </c>
      <c r="AM45" s="13"/>
      <c r="AN45" s="13"/>
      <c r="AO45" s="13"/>
      <c r="AP45" s="13"/>
      <c r="AQ45" s="13" t="str">
        <f>LOC</f>
        <v>hyderabad</v>
      </c>
      <c r="AR45" s="13" t="s">
        <v>28</v>
      </c>
      <c r="AS45" s="13" t="s">
        <v>4</v>
      </c>
      <c r="AT45" s="13">
        <v>31</v>
      </c>
      <c r="AU45" s="13">
        <f>DGET($A$16:$L$470,$AS$16,AQ48:AR49)/AT45</f>
        <v>6.032258064516129</v>
      </c>
      <c r="AV45" s="13">
        <f>AU45*'PV and battery sizing'!$B$26</f>
        <v>0</v>
      </c>
      <c r="AW45" s="13" t="e">
        <f>'PV and battery sizing'!$B$14</f>
        <v>#DIV/0!</v>
      </c>
      <c r="AX45" s="13"/>
      <c r="AY45" s="13"/>
      <c r="AZ45" s="13"/>
      <c r="BA45" s="13"/>
      <c r="BB45" s="13"/>
      <c r="BC45" s="13"/>
      <c r="BD45" s="13"/>
    </row>
    <row r="46" spans="1:56" ht="12.75">
      <c r="A46" s="13" t="s">
        <v>3</v>
      </c>
      <c r="B46" s="13" t="s">
        <v>33</v>
      </c>
      <c r="C46" s="327">
        <v>174</v>
      </c>
      <c r="D46" s="324">
        <v>81</v>
      </c>
      <c r="E46" s="327">
        <v>183</v>
      </c>
      <c r="F46" s="324">
        <v>85</v>
      </c>
      <c r="G46" s="327">
        <v>183</v>
      </c>
      <c r="H46" s="324">
        <v>85</v>
      </c>
      <c r="I46" s="327">
        <v>174</v>
      </c>
      <c r="J46" s="324">
        <v>83</v>
      </c>
      <c r="K46" s="327">
        <v>155</v>
      </c>
      <c r="L46" s="13">
        <v>78</v>
      </c>
      <c r="M46" s="34">
        <v>29.1</v>
      </c>
      <c r="N46" s="13" t="s">
        <v>33</v>
      </c>
      <c r="O46" s="13" t="str">
        <f t="shared" si="1"/>
        <v>Karachi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f t="shared" si="3"/>
        <v>183</v>
      </c>
      <c r="AH46" s="13"/>
      <c r="AI46" s="13" t="s">
        <v>33</v>
      </c>
      <c r="AJ46" s="13"/>
      <c r="AK46" s="13"/>
      <c r="AL46" s="13" t="str">
        <f t="shared" si="4"/>
        <v>15 deg</v>
      </c>
      <c r="AM46" s="13"/>
      <c r="AN46" s="13"/>
      <c r="AO46" s="13"/>
      <c r="AP46" s="13"/>
      <c r="AQ46" s="13" t="s">
        <v>44</v>
      </c>
      <c r="AR46" s="13" t="s">
        <v>45</v>
      </c>
      <c r="AS46" s="13" t="s">
        <v>30</v>
      </c>
      <c r="AT46" s="13">
        <v>30</v>
      </c>
      <c r="AU46" s="13">
        <f>DGET($A$16:$L$470,$AS$16,AQ50:AR51)/AT46</f>
        <v>5.766666666666667</v>
      </c>
      <c r="AV46" s="13">
        <f>AU46*'PV and battery sizing'!$B$26</f>
        <v>0</v>
      </c>
      <c r="AW46" s="13" t="e">
        <f>'PV and battery sizing'!$B$14</f>
        <v>#DIV/0!</v>
      </c>
      <c r="AX46" s="13"/>
      <c r="AY46" s="13"/>
      <c r="AZ46" s="13"/>
      <c r="BA46" s="13"/>
      <c r="BB46" s="13"/>
      <c r="BC46" s="13"/>
      <c r="BD46" s="13"/>
    </row>
    <row r="47" spans="1:56" ht="12.75">
      <c r="A47" s="13" t="s">
        <v>3</v>
      </c>
      <c r="B47" s="13" t="s">
        <v>34</v>
      </c>
      <c r="C47" s="327">
        <v>169</v>
      </c>
      <c r="D47" s="324">
        <v>56</v>
      </c>
      <c r="E47" s="327">
        <v>193</v>
      </c>
      <c r="F47" s="324">
        <v>62</v>
      </c>
      <c r="G47" s="327">
        <v>205</v>
      </c>
      <c r="H47" s="324">
        <v>66</v>
      </c>
      <c r="I47" s="327">
        <v>206</v>
      </c>
      <c r="J47" s="324">
        <v>68</v>
      </c>
      <c r="K47" s="327">
        <v>195</v>
      </c>
      <c r="L47" s="13">
        <v>68</v>
      </c>
      <c r="M47" s="34">
        <v>29</v>
      </c>
      <c r="N47" s="13" t="s">
        <v>34</v>
      </c>
      <c r="O47" s="13" t="str">
        <f t="shared" si="1"/>
        <v>Karachi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>
        <f t="shared" si="3"/>
        <v>206</v>
      </c>
      <c r="AH47" s="13"/>
      <c r="AI47" s="13" t="s">
        <v>34</v>
      </c>
      <c r="AJ47" s="13"/>
      <c r="AK47" s="13"/>
      <c r="AL47" s="13" t="str">
        <f t="shared" si="4"/>
        <v>45 deg</v>
      </c>
      <c r="AM47" s="13"/>
      <c r="AN47" s="13"/>
      <c r="AO47" s="13"/>
      <c r="AP47" s="13"/>
      <c r="AQ47" s="13" t="str">
        <f>LOC</f>
        <v>hyderabad</v>
      </c>
      <c r="AR47" s="13" t="s">
        <v>29</v>
      </c>
      <c r="AS47" s="13" t="s">
        <v>31</v>
      </c>
      <c r="AT47" s="13">
        <v>31</v>
      </c>
      <c r="AU47" s="13">
        <f>DGET($A$16:$L$470,$AS$16,AQ52:AR53)/AT47</f>
        <v>5</v>
      </c>
      <c r="AV47" s="13">
        <f>AU47*'PV and battery sizing'!$B$26</f>
        <v>0</v>
      </c>
      <c r="AW47" s="13" t="e">
        <f>'PV and battery sizing'!$B$14</f>
        <v>#DIV/0!</v>
      </c>
      <c r="AX47" s="13"/>
      <c r="AY47" s="13"/>
      <c r="AZ47" s="13"/>
      <c r="BA47" s="13"/>
      <c r="BB47" s="13"/>
      <c r="BC47" s="13"/>
      <c r="BD47" s="13"/>
    </row>
    <row r="48" spans="1:56" ht="12.75">
      <c r="A48" s="13" t="s">
        <v>3</v>
      </c>
      <c r="B48" s="13" t="s">
        <v>35</v>
      </c>
      <c r="C48" s="327">
        <v>141</v>
      </c>
      <c r="D48" s="324">
        <v>36</v>
      </c>
      <c r="E48" s="327">
        <v>173</v>
      </c>
      <c r="F48" s="324">
        <v>41</v>
      </c>
      <c r="G48" s="327">
        <v>194</v>
      </c>
      <c r="H48" s="324">
        <v>46</v>
      </c>
      <c r="I48" s="327">
        <v>204</v>
      </c>
      <c r="J48" s="324">
        <v>49</v>
      </c>
      <c r="K48" s="327">
        <v>202</v>
      </c>
      <c r="L48" s="13">
        <v>50</v>
      </c>
      <c r="M48" s="34">
        <v>24.9</v>
      </c>
      <c r="N48" s="13" t="s">
        <v>35</v>
      </c>
      <c r="O48" s="13" t="str">
        <f t="shared" si="1"/>
        <v>Karachi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>
        <f t="shared" si="3"/>
        <v>204</v>
      </c>
      <c r="AH48" s="13"/>
      <c r="AI48" s="13" t="s">
        <v>35</v>
      </c>
      <c r="AJ48" s="13"/>
      <c r="AK48" s="13"/>
      <c r="AL48" s="13" t="str">
        <f t="shared" si="4"/>
        <v>45 deg</v>
      </c>
      <c r="AM48" s="13"/>
      <c r="AN48" s="13"/>
      <c r="AO48" s="13"/>
      <c r="AP48" s="13"/>
      <c r="AQ48" s="13" t="s">
        <v>44</v>
      </c>
      <c r="AR48" s="13" t="s">
        <v>45</v>
      </c>
      <c r="AS48" s="13" t="s">
        <v>32</v>
      </c>
      <c r="AT48" s="13">
        <v>31</v>
      </c>
      <c r="AU48" s="13">
        <f>DGET($A$16:$L$470,$AS$16,AQ54:AR55)/AT48</f>
        <v>5.096774193548387</v>
      </c>
      <c r="AV48" s="13">
        <f>AU48*'PV and battery sizing'!$B$26</f>
        <v>0</v>
      </c>
      <c r="AW48" s="13" t="e">
        <f>'PV and battery sizing'!$B$14</f>
        <v>#DIV/0!</v>
      </c>
      <c r="AX48" s="13"/>
      <c r="AY48" s="13"/>
      <c r="AZ48" s="13"/>
      <c r="BA48" s="13"/>
      <c r="BB48" s="13"/>
      <c r="BC48" s="13"/>
      <c r="BD48" s="13"/>
    </row>
    <row r="49" spans="1:56" ht="12.75">
      <c r="A49" s="16" t="s">
        <v>3</v>
      </c>
      <c r="B49" s="16" t="s">
        <v>36</v>
      </c>
      <c r="C49" s="330">
        <v>127</v>
      </c>
      <c r="D49" s="331">
        <v>36</v>
      </c>
      <c r="E49" s="330">
        <v>160</v>
      </c>
      <c r="F49" s="331">
        <v>43</v>
      </c>
      <c r="G49" s="330">
        <v>183</v>
      </c>
      <c r="H49" s="331">
        <v>48</v>
      </c>
      <c r="I49" s="330">
        <v>196</v>
      </c>
      <c r="J49" s="331">
        <v>51</v>
      </c>
      <c r="K49" s="330">
        <v>197</v>
      </c>
      <c r="L49" s="16">
        <v>53</v>
      </c>
      <c r="M49" s="48">
        <v>20.9</v>
      </c>
      <c r="N49" s="16" t="s">
        <v>36</v>
      </c>
      <c r="O49" s="13" t="str">
        <f t="shared" si="1"/>
        <v>Karachi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>
        <f t="shared" si="3"/>
        <v>197</v>
      </c>
      <c r="AH49" s="13"/>
      <c r="AI49" s="13" t="s">
        <v>36</v>
      </c>
      <c r="AJ49" s="13"/>
      <c r="AK49" s="13"/>
      <c r="AL49" s="13" t="str">
        <f t="shared" si="4"/>
        <v>60 deg</v>
      </c>
      <c r="AM49" s="13"/>
      <c r="AN49" s="13"/>
      <c r="AO49" s="13"/>
      <c r="AP49" s="13"/>
      <c r="AQ49" s="13" t="str">
        <f>LOC</f>
        <v>hyderabad</v>
      </c>
      <c r="AR49" s="13" t="s">
        <v>4</v>
      </c>
      <c r="AS49" s="13" t="s">
        <v>33</v>
      </c>
      <c r="AT49" s="13">
        <v>30</v>
      </c>
      <c r="AU49" s="13">
        <f>DGET($A$16:$L$470,$AS$16,AQ56:AR57)/AT49</f>
        <v>6.366666666666666</v>
      </c>
      <c r="AV49" s="13">
        <f>AU49*'PV and battery sizing'!$B$26</f>
        <v>0</v>
      </c>
      <c r="AW49" s="13" t="e">
        <f>'PV and battery sizing'!$B$14</f>
        <v>#DIV/0!</v>
      </c>
      <c r="AX49" s="13"/>
      <c r="AY49" s="13"/>
      <c r="AZ49" s="13"/>
      <c r="BA49" s="13"/>
      <c r="BB49" s="13"/>
      <c r="BC49" s="13"/>
      <c r="BD49" s="13"/>
    </row>
    <row r="50" spans="1:56" ht="12.75">
      <c r="A50" s="13" t="s">
        <v>3</v>
      </c>
      <c r="B50" s="13" t="s">
        <v>5</v>
      </c>
      <c r="C50" s="327">
        <v>1968</v>
      </c>
      <c r="D50" s="324">
        <v>844</v>
      </c>
      <c r="E50" s="327">
        <v>2125</v>
      </c>
      <c r="F50" s="324">
        <v>883</v>
      </c>
      <c r="G50" s="327">
        <v>2168</v>
      </c>
      <c r="H50" s="324">
        <v>893</v>
      </c>
      <c r="I50" s="327">
        <v>2095</v>
      </c>
      <c r="J50" s="324">
        <v>871</v>
      </c>
      <c r="K50" s="327">
        <v>1909</v>
      </c>
      <c r="L50" s="13">
        <v>819</v>
      </c>
      <c r="M50" s="34">
        <v>26.8</v>
      </c>
      <c r="N50" s="13" t="s">
        <v>5</v>
      </c>
      <c r="O50" s="13" t="str">
        <f t="shared" si="1"/>
        <v>Karachi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 t="s">
        <v>5</v>
      </c>
      <c r="AJ50" s="13"/>
      <c r="AK50" s="13"/>
      <c r="AL50" s="13"/>
      <c r="AM50" s="13"/>
      <c r="AN50" s="13"/>
      <c r="AO50" s="13"/>
      <c r="AP50" s="13"/>
      <c r="AQ50" s="13" t="s">
        <v>44</v>
      </c>
      <c r="AR50" s="13" t="s">
        <v>45</v>
      </c>
      <c r="AS50" s="13" t="s">
        <v>34</v>
      </c>
      <c r="AT50" s="13">
        <v>31</v>
      </c>
      <c r="AU50" s="13">
        <f>DGET($A$16:$L$470,$AS$16,AQ58:AR59)/AT50</f>
        <v>6.451612903225806</v>
      </c>
      <c r="AV50" s="13">
        <f>AU50*'PV and battery sizing'!$B$26</f>
        <v>0</v>
      </c>
      <c r="AW50" s="13" t="e">
        <f>'PV and battery sizing'!$B$14</f>
        <v>#DIV/0!</v>
      </c>
      <c r="AX50" s="13"/>
      <c r="AY50" s="13"/>
      <c r="AZ50" s="13"/>
      <c r="BA50" s="13"/>
      <c r="BB50" s="13"/>
      <c r="BC50" s="13"/>
      <c r="BD50" s="13"/>
    </row>
    <row r="51" spans="1:56" ht="12.75">
      <c r="A51" s="13"/>
      <c r="B51" s="13"/>
      <c r="C51" s="324"/>
      <c r="D51" s="324"/>
      <c r="E51" s="324"/>
      <c r="F51" s="324"/>
      <c r="G51" s="324"/>
      <c r="H51" s="324"/>
      <c r="I51" s="324"/>
      <c r="J51" s="324"/>
      <c r="K51" s="324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35">
        <f>+MIN(AG38:AG49)</f>
        <v>157</v>
      </c>
      <c r="AI51" s="13"/>
      <c r="AJ51" s="13"/>
      <c r="AK51" s="13"/>
      <c r="AL51" s="13"/>
      <c r="AM51" s="13" t="str">
        <f>+O38</f>
        <v>Karachi</v>
      </c>
      <c r="AN51" s="13" t="str">
        <f>+VLOOKUP(AH51,AG38:AL49,6,FALSE)</f>
        <v>0 deg</v>
      </c>
      <c r="AO51" s="13"/>
      <c r="AP51" s="13"/>
      <c r="AQ51" s="13" t="str">
        <f>LOC</f>
        <v>hyderabad</v>
      </c>
      <c r="AR51" s="13" t="s">
        <v>30</v>
      </c>
      <c r="AS51" s="13" t="s">
        <v>35</v>
      </c>
      <c r="AT51" s="13">
        <v>30</v>
      </c>
      <c r="AU51" s="13">
        <f>DGET($A$16:$L$470,$AS$16,AQ60:AR61)/AT51</f>
        <v>6.433333333333334</v>
      </c>
      <c r="AV51" s="13">
        <f>AU51*'PV and battery sizing'!$B$26</f>
        <v>0</v>
      </c>
      <c r="AW51" s="13" t="e">
        <f>'PV and battery sizing'!$B$14</f>
        <v>#DIV/0!</v>
      </c>
      <c r="AX51" s="13"/>
      <c r="AY51" s="13"/>
      <c r="AZ51" s="13"/>
      <c r="BA51" s="13"/>
      <c r="BB51" s="13"/>
      <c r="BC51" s="13"/>
      <c r="BD51" s="13"/>
    </row>
    <row r="52" spans="1:56" ht="12.75">
      <c r="A52" s="12"/>
      <c r="B52" s="12"/>
      <c r="C52" s="332"/>
      <c r="D52" s="332"/>
      <c r="E52" s="332"/>
      <c r="F52" s="332"/>
      <c r="G52" s="332"/>
      <c r="H52" s="332"/>
      <c r="I52" s="332"/>
      <c r="J52" s="332"/>
      <c r="K52" s="332"/>
      <c r="L52" s="12"/>
      <c r="M52" s="1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 t="s">
        <v>44</v>
      </c>
      <c r="AR52" s="13" t="s">
        <v>45</v>
      </c>
      <c r="AS52" s="13" t="s">
        <v>36</v>
      </c>
      <c r="AT52" s="13">
        <v>31</v>
      </c>
      <c r="AU52" s="13">
        <f>DGET($A$16:$L$470,$AS$16,AQ62:AR63)/AT52</f>
        <v>5.870967741935484</v>
      </c>
      <c r="AV52" s="13">
        <f>AU52*'PV and battery sizing'!$B$26</f>
        <v>0</v>
      </c>
      <c r="AW52" s="13" t="e">
        <f>'PV and battery sizing'!$B$14</f>
        <v>#DIV/0!</v>
      </c>
      <c r="AX52" s="13"/>
      <c r="AY52" s="13"/>
      <c r="AZ52" s="13"/>
      <c r="BA52" s="13"/>
      <c r="BB52" s="13"/>
      <c r="BC52" s="13"/>
      <c r="BD52" s="13"/>
    </row>
    <row r="53" spans="1:56" ht="12.75" customHeight="1">
      <c r="A53" s="23"/>
      <c r="B53" s="478" t="s">
        <v>50</v>
      </c>
      <c r="C53" s="479"/>
      <c r="D53" s="479"/>
      <c r="E53" s="479"/>
      <c r="F53" s="479"/>
      <c r="G53" s="479"/>
      <c r="H53" s="333"/>
      <c r="I53" s="333"/>
      <c r="J53" s="333"/>
      <c r="K53" s="333"/>
      <c r="L53" s="53"/>
      <c r="M53" s="2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 t="str">
        <f>LOC</f>
        <v>hyderabad</v>
      </c>
      <c r="AR53" s="13" t="s">
        <v>31</v>
      </c>
      <c r="AS53" s="13" t="s">
        <v>5</v>
      </c>
      <c r="AT53" s="13">
        <f>SUM(AT41:AT52)</f>
        <v>365</v>
      </c>
      <c r="AU53" s="13">
        <f>DGET($A$16:$L$470,$AS$16,AQ64:AR65)/AT53</f>
        <v>5.994520547945205</v>
      </c>
      <c r="AV53" s="13">
        <f>AU53*'PV and battery sizing'!$B$26</f>
        <v>0</v>
      </c>
      <c r="AW53" s="13" t="e">
        <f>'PV and battery sizing'!$B$14</f>
        <v>#DIV/0!</v>
      </c>
      <c r="AX53" s="13"/>
      <c r="AY53" s="13"/>
      <c r="AZ53" s="13"/>
      <c r="BA53" s="13"/>
      <c r="BB53" s="13"/>
      <c r="BC53" s="13"/>
      <c r="BD53" s="13"/>
    </row>
    <row r="54" spans="1:55" ht="12.75" customHeight="1">
      <c r="A54" s="23"/>
      <c r="B54" s="479" t="s">
        <v>51</v>
      </c>
      <c r="C54" s="479"/>
      <c r="D54" s="479"/>
      <c r="E54" s="479"/>
      <c r="F54" s="479"/>
      <c r="G54" s="479"/>
      <c r="H54" s="334"/>
      <c r="I54" s="334"/>
      <c r="J54" s="334"/>
      <c r="K54" s="334"/>
      <c r="L54" s="54"/>
      <c r="M54" s="2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 t="s">
        <v>44</v>
      </c>
      <c r="AR54" s="13" t="s">
        <v>45</v>
      </c>
      <c r="AS54" s="13"/>
      <c r="AT54" s="13"/>
      <c r="AU54" s="13">
        <f>AU53*AT53</f>
        <v>2188</v>
      </c>
      <c r="AV54" s="13"/>
      <c r="AW54" s="13"/>
      <c r="AX54" s="13"/>
      <c r="AY54" s="13"/>
      <c r="AZ54" s="13"/>
      <c r="BA54" s="13"/>
      <c r="BB54" s="13"/>
      <c r="BC54" s="13"/>
    </row>
    <row r="55" spans="1:55" ht="12.75">
      <c r="A55" s="13"/>
      <c r="B55" s="13"/>
      <c r="C55" s="324"/>
      <c r="D55" s="324"/>
      <c r="E55" s="324"/>
      <c r="F55" s="324"/>
      <c r="G55" s="324"/>
      <c r="H55" s="324"/>
      <c r="I55" s="324"/>
      <c r="J55" s="324"/>
      <c r="K55" s="324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 t="str">
        <f>LOC</f>
        <v>hyderabad</v>
      </c>
      <c r="AR55" s="13" t="s">
        <v>32</v>
      </c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</row>
    <row r="56" spans="1:55" ht="12.75">
      <c r="A56" s="13"/>
      <c r="B56" s="13" t="s">
        <v>12</v>
      </c>
      <c r="C56" s="327" t="s">
        <v>13</v>
      </c>
      <c r="D56" s="324" t="s">
        <v>14</v>
      </c>
      <c r="E56" s="327" t="s">
        <v>15</v>
      </c>
      <c r="F56" s="324" t="s">
        <v>16</v>
      </c>
      <c r="G56" s="327" t="s">
        <v>17</v>
      </c>
      <c r="H56" s="324" t="s">
        <v>18</v>
      </c>
      <c r="I56" s="327" t="s">
        <v>19</v>
      </c>
      <c r="J56" s="324" t="s">
        <v>20</v>
      </c>
      <c r="K56" s="327" t="s">
        <v>21</v>
      </c>
      <c r="L56" s="13" t="s">
        <v>22</v>
      </c>
      <c r="M56" s="13" t="s">
        <v>23</v>
      </c>
      <c r="N56" s="13" t="s">
        <v>12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 t="s">
        <v>44</v>
      </c>
      <c r="AR56" s="13" t="s">
        <v>45</v>
      </c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</row>
    <row r="57" spans="1:55" ht="12.75">
      <c r="A57" s="13"/>
      <c r="B57" s="13"/>
      <c r="C57" s="327" t="s">
        <v>24</v>
      </c>
      <c r="D57" s="324" t="s">
        <v>24</v>
      </c>
      <c r="E57" s="327" t="s">
        <v>24</v>
      </c>
      <c r="F57" s="324" t="s">
        <v>24</v>
      </c>
      <c r="G57" s="327" t="s">
        <v>24</v>
      </c>
      <c r="H57" s="324" t="s">
        <v>24</v>
      </c>
      <c r="I57" s="327" t="s">
        <v>24</v>
      </c>
      <c r="J57" s="324" t="s">
        <v>24</v>
      </c>
      <c r="K57" s="327" t="s">
        <v>24</v>
      </c>
      <c r="L57" s="13" t="s">
        <v>24</v>
      </c>
      <c r="M57" s="13" t="s">
        <v>25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 t="str">
        <f>LOC</f>
        <v>hyderabad</v>
      </c>
      <c r="AR57" s="13" t="s">
        <v>33</v>
      </c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</row>
    <row r="58" spans="1:55" ht="12.75" customHeight="1">
      <c r="A58" s="13"/>
      <c r="B58" s="13"/>
      <c r="C58" s="327"/>
      <c r="D58" s="324"/>
      <c r="E58" s="327"/>
      <c r="F58" s="324"/>
      <c r="G58" s="327"/>
      <c r="H58" s="324"/>
      <c r="I58" s="327"/>
      <c r="J58" s="324"/>
      <c r="K58" s="327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31" t="s">
        <v>45</v>
      </c>
      <c r="AJ58" s="31"/>
      <c r="AK58" s="13"/>
      <c r="AL58" s="13"/>
      <c r="AM58" s="13"/>
      <c r="AN58" s="13"/>
      <c r="AO58" s="13"/>
      <c r="AP58" s="13"/>
      <c r="AQ58" s="13" t="s">
        <v>44</v>
      </c>
      <c r="AR58" s="13" t="s">
        <v>45</v>
      </c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</row>
    <row r="59" spans="1:55" ht="12.75">
      <c r="A59" s="13" t="s">
        <v>50</v>
      </c>
      <c r="B59" s="13" t="s">
        <v>26</v>
      </c>
      <c r="C59" s="327">
        <v>101</v>
      </c>
      <c r="D59" s="324">
        <v>46</v>
      </c>
      <c r="E59" s="327">
        <v>124</v>
      </c>
      <c r="F59" s="324">
        <v>52</v>
      </c>
      <c r="G59" s="327">
        <v>140</v>
      </c>
      <c r="H59" s="324">
        <v>56</v>
      </c>
      <c r="I59" s="327">
        <v>149</v>
      </c>
      <c r="J59" s="324">
        <v>57</v>
      </c>
      <c r="K59" s="327">
        <v>149</v>
      </c>
      <c r="L59" s="13">
        <v>57</v>
      </c>
      <c r="M59" s="34">
        <v>15</v>
      </c>
      <c r="N59" s="13" t="s">
        <v>26</v>
      </c>
      <c r="O59" s="13" t="str">
        <f t="shared" si="1"/>
        <v>Bahawalpur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>
        <f aca="true" t="shared" si="5" ref="AG59:AG67">+MAX(C59,E59,G59,I59,K59,)</f>
        <v>149</v>
      </c>
      <c r="AH59" s="13"/>
      <c r="AI59" s="13" t="s">
        <v>26</v>
      </c>
      <c r="AJ59" s="13" t="str">
        <f>+VLOOKUP(AG72,AF59:AH71,3,FALSE)</f>
        <v>Dec</v>
      </c>
      <c r="AK59" s="13"/>
      <c r="AL59" s="13" t="str">
        <f aca="true" t="shared" si="6" ref="AL59:AL67">+INDEX($C$16:$K$16,MATCH(AG59,C59:K59,0))</f>
        <v>45 deg</v>
      </c>
      <c r="AM59" s="13"/>
      <c r="AN59" s="13"/>
      <c r="AO59" s="13"/>
      <c r="AP59" s="13"/>
      <c r="AQ59" s="13" t="str">
        <f>LOC</f>
        <v>hyderabad</v>
      </c>
      <c r="AR59" s="13" t="s">
        <v>34</v>
      </c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</row>
    <row r="60" spans="1:55" ht="12.75">
      <c r="A60" s="13" t="s">
        <v>50</v>
      </c>
      <c r="B60" s="13" t="s">
        <v>27</v>
      </c>
      <c r="C60" s="327">
        <v>117</v>
      </c>
      <c r="D60" s="324">
        <v>50</v>
      </c>
      <c r="E60" s="327">
        <v>137</v>
      </c>
      <c r="F60" s="324">
        <v>56</v>
      </c>
      <c r="G60" s="327">
        <v>149</v>
      </c>
      <c r="H60" s="324">
        <v>59</v>
      </c>
      <c r="I60" s="327">
        <v>154</v>
      </c>
      <c r="J60" s="324">
        <v>60</v>
      </c>
      <c r="K60" s="327">
        <v>150</v>
      </c>
      <c r="L60" s="13">
        <v>59</v>
      </c>
      <c r="M60" s="34">
        <v>19.1</v>
      </c>
      <c r="N60" s="13" t="s">
        <v>27</v>
      </c>
      <c r="O60" s="13" t="str">
        <f t="shared" si="1"/>
        <v>Bahawalpur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>
        <f t="shared" si="5"/>
        <v>154</v>
      </c>
      <c r="AH60" s="13"/>
      <c r="AI60" s="13" t="s">
        <v>27</v>
      </c>
      <c r="AJ60" s="13"/>
      <c r="AK60" s="13"/>
      <c r="AL60" s="13" t="str">
        <f t="shared" si="6"/>
        <v>45 deg</v>
      </c>
      <c r="AM60" s="13"/>
      <c r="AN60" s="13"/>
      <c r="AO60" s="13"/>
      <c r="AP60" s="13"/>
      <c r="AQ60" s="13" t="s">
        <v>44</v>
      </c>
      <c r="AR60" s="13" t="s">
        <v>45</v>
      </c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1:55" ht="12.75">
      <c r="A61" s="13" t="s">
        <v>50</v>
      </c>
      <c r="B61" s="13" t="s">
        <v>28</v>
      </c>
      <c r="C61" s="327">
        <v>151</v>
      </c>
      <c r="D61" s="324">
        <v>68</v>
      </c>
      <c r="E61" s="327">
        <v>167</v>
      </c>
      <c r="F61" s="324">
        <v>73</v>
      </c>
      <c r="G61" s="327">
        <v>173</v>
      </c>
      <c r="H61" s="324">
        <v>75</v>
      </c>
      <c r="I61" s="327">
        <v>170</v>
      </c>
      <c r="J61" s="324">
        <v>75</v>
      </c>
      <c r="K61" s="327">
        <v>158</v>
      </c>
      <c r="L61" s="13">
        <v>71</v>
      </c>
      <c r="M61" s="34">
        <v>25.5</v>
      </c>
      <c r="N61" s="13" t="s">
        <v>28</v>
      </c>
      <c r="O61" s="13" t="str">
        <f t="shared" si="1"/>
        <v>Bahawalpur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>
        <f t="shared" si="5"/>
        <v>173</v>
      </c>
      <c r="AH61" s="13"/>
      <c r="AI61" s="13" t="s">
        <v>28</v>
      </c>
      <c r="AJ61" s="13"/>
      <c r="AK61" s="13"/>
      <c r="AL61" s="13" t="str">
        <f t="shared" si="6"/>
        <v>30 deg</v>
      </c>
      <c r="AM61" s="13"/>
      <c r="AN61" s="13"/>
      <c r="AO61" s="13"/>
      <c r="AP61" s="13"/>
      <c r="AQ61" s="13" t="str">
        <f>LOC</f>
        <v>hyderabad</v>
      </c>
      <c r="AR61" s="13" t="s">
        <v>35</v>
      </c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spans="1:55" ht="12.75">
      <c r="A62" s="13" t="s">
        <v>50</v>
      </c>
      <c r="B62" s="13" t="s">
        <v>29</v>
      </c>
      <c r="C62" s="327">
        <v>177</v>
      </c>
      <c r="D62" s="324">
        <v>84</v>
      </c>
      <c r="E62" s="327">
        <v>184</v>
      </c>
      <c r="F62" s="324">
        <v>87</v>
      </c>
      <c r="G62" s="327">
        <v>181</v>
      </c>
      <c r="H62" s="324">
        <v>87</v>
      </c>
      <c r="I62" s="327">
        <v>169</v>
      </c>
      <c r="J62" s="324">
        <v>84</v>
      </c>
      <c r="K62" s="327">
        <v>148</v>
      </c>
      <c r="L62" s="13">
        <v>77</v>
      </c>
      <c r="M62" s="34">
        <v>30.8</v>
      </c>
      <c r="N62" s="13" t="s">
        <v>29</v>
      </c>
      <c r="O62" s="13" t="str">
        <f t="shared" si="1"/>
        <v>Bahawalpur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>
        <f t="shared" si="5"/>
        <v>184</v>
      </c>
      <c r="AH62" s="13"/>
      <c r="AI62" s="13" t="s">
        <v>29</v>
      </c>
      <c r="AJ62" s="13"/>
      <c r="AK62" s="13"/>
      <c r="AL62" s="13" t="str">
        <f t="shared" si="6"/>
        <v>15 deg</v>
      </c>
      <c r="AM62" s="13"/>
      <c r="AN62" s="13"/>
      <c r="AO62" s="13"/>
      <c r="AP62" s="13"/>
      <c r="AQ62" s="13" t="s">
        <v>44</v>
      </c>
      <c r="AR62" s="13" t="s">
        <v>45</v>
      </c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ht="12.75">
      <c r="A63" s="13" t="s">
        <v>50</v>
      </c>
      <c r="B63" s="13" t="s">
        <v>4</v>
      </c>
      <c r="C63" s="327">
        <v>191</v>
      </c>
      <c r="D63" s="324">
        <v>96</v>
      </c>
      <c r="E63" s="327">
        <v>190</v>
      </c>
      <c r="F63" s="324">
        <v>97</v>
      </c>
      <c r="G63" s="327">
        <v>180</v>
      </c>
      <c r="H63" s="324">
        <v>94</v>
      </c>
      <c r="I63" s="327">
        <v>161</v>
      </c>
      <c r="J63" s="324">
        <v>88</v>
      </c>
      <c r="K63" s="327">
        <v>134</v>
      </c>
      <c r="L63" s="13">
        <v>79</v>
      </c>
      <c r="M63" s="34">
        <v>35</v>
      </c>
      <c r="N63" s="13" t="s">
        <v>4</v>
      </c>
      <c r="O63" s="13" t="str">
        <f t="shared" si="1"/>
        <v>Bahawalpur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>
        <f t="shared" si="5"/>
        <v>191</v>
      </c>
      <c r="AH63" s="13"/>
      <c r="AI63" s="13" t="s">
        <v>4</v>
      </c>
      <c r="AJ63" s="13"/>
      <c r="AK63" s="13"/>
      <c r="AL63" s="13" t="str">
        <f t="shared" si="6"/>
        <v>0 deg</v>
      </c>
      <c r="AM63" s="13"/>
      <c r="AN63" s="13"/>
      <c r="AO63" s="13"/>
      <c r="AP63" s="13"/>
      <c r="AQ63" s="13" t="str">
        <f>LOC</f>
        <v>hyderabad</v>
      </c>
      <c r="AR63" s="13" t="s">
        <v>36</v>
      </c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ht="12.75">
      <c r="A64" s="13" t="s">
        <v>50</v>
      </c>
      <c r="B64" s="13" t="s">
        <v>30</v>
      </c>
      <c r="C64" s="327">
        <v>183</v>
      </c>
      <c r="D64" s="324">
        <v>97</v>
      </c>
      <c r="E64" s="327">
        <v>179</v>
      </c>
      <c r="F64" s="324">
        <v>97</v>
      </c>
      <c r="G64" s="327">
        <v>166</v>
      </c>
      <c r="H64" s="324">
        <v>93</v>
      </c>
      <c r="I64" s="327">
        <v>145</v>
      </c>
      <c r="J64" s="324">
        <v>85</v>
      </c>
      <c r="K64" s="327">
        <v>118</v>
      </c>
      <c r="L64" s="13">
        <v>76</v>
      </c>
      <c r="M64" s="34">
        <v>35</v>
      </c>
      <c r="N64" s="13" t="s">
        <v>30</v>
      </c>
      <c r="O64" s="13" t="str">
        <f t="shared" si="1"/>
        <v>Bahawalpur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>
        <f t="shared" si="5"/>
        <v>183</v>
      </c>
      <c r="AH64" s="13"/>
      <c r="AI64" s="13" t="s">
        <v>30</v>
      </c>
      <c r="AJ64" s="13"/>
      <c r="AK64" s="13"/>
      <c r="AL64" s="13" t="str">
        <f t="shared" si="6"/>
        <v>0 deg</v>
      </c>
      <c r="AM64" s="13"/>
      <c r="AN64" s="13"/>
      <c r="AO64" s="13"/>
      <c r="AP64" s="13"/>
      <c r="AQ64" s="13" t="s">
        <v>44</v>
      </c>
      <c r="AR64" s="13" t="s">
        <v>45</v>
      </c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ht="12.75">
      <c r="A65" s="13" t="s">
        <v>50</v>
      </c>
      <c r="B65" s="13" t="s">
        <v>31</v>
      </c>
      <c r="C65" s="327">
        <v>181</v>
      </c>
      <c r="D65" s="324">
        <v>99</v>
      </c>
      <c r="E65" s="327">
        <v>177</v>
      </c>
      <c r="F65" s="324">
        <v>98</v>
      </c>
      <c r="G65" s="327">
        <v>166</v>
      </c>
      <c r="H65" s="324">
        <v>94</v>
      </c>
      <c r="I65" s="327">
        <v>146</v>
      </c>
      <c r="J65" s="324">
        <v>87</v>
      </c>
      <c r="K65" s="327">
        <v>120</v>
      </c>
      <c r="L65" s="13">
        <v>78</v>
      </c>
      <c r="M65" s="34">
        <v>33.3</v>
      </c>
      <c r="N65" s="13" t="s">
        <v>31</v>
      </c>
      <c r="O65" s="13" t="str">
        <f t="shared" si="1"/>
        <v>Bahawalpur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>
        <f t="shared" si="5"/>
        <v>181</v>
      </c>
      <c r="AH65" s="13"/>
      <c r="AI65" s="13" t="s">
        <v>31</v>
      </c>
      <c r="AJ65" s="13"/>
      <c r="AK65" s="13"/>
      <c r="AL65" s="13" t="str">
        <f t="shared" si="6"/>
        <v>0 deg</v>
      </c>
      <c r="AM65" s="13"/>
      <c r="AN65" s="13"/>
      <c r="AO65" s="13"/>
      <c r="AP65" s="13"/>
      <c r="AQ65" s="13" t="str">
        <f>LOC</f>
        <v>hyderabad</v>
      </c>
      <c r="AR65" s="13" t="s">
        <v>5</v>
      </c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ht="12.75">
      <c r="A66" s="13" t="s">
        <v>50</v>
      </c>
      <c r="B66" s="13" t="s">
        <v>32</v>
      </c>
      <c r="C66" s="327">
        <v>178</v>
      </c>
      <c r="D66" s="324">
        <v>93</v>
      </c>
      <c r="E66" s="327">
        <v>181</v>
      </c>
      <c r="F66" s="324">
        <v>95</v>
      </c>
      <c r="G66" s="327">
        <v>175</v>
      </c>
      <c r="H66" s="324">
        <v>94</v>
      </c>
      <c r="I66" s="327">
        <v>160</v>
      </c>
      <c r="J66" s="324">
        <v>88</v>
      </c>
      <c r="K66" s="327">
        <v>138</v>
      </c>
      <c r="L66" s="13">
        <v>80</v>
      </c>
      <c r="M66" s="34">
        <v>32.3</v>
      </c>
      <c r="N66" s="13" t="s">
        <v>32</v>
      </c>
      <c r="O66" s="13" t="str">
        <f t="shared" si="1"/>
        <v>Bahawalpur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>
        <f t="shared" si="5"/>
        <v>181</v>
      </c>
      <c r="AH66" s="13"/>
      <c r="AI66" s="13" t="s">
        <v>32</v>
      </c>
      <c r="AJ66" s="13"/>
      <c r="AK66" s="13"/>
      <c r="AL66" s="13" t="str">
        <f t="shared" si="6"/>
        <v>15 deg</v>
      </c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ht="12.75">
      <c r="A67" s="13" t="s">
        <v>50</v>
      </c>
      <c r="B67" s="13" t="s">
        <v>33</v>
      </c>
      <c r="C67" s="327">
        <v>170</v>
      </c>
      <c r="D67" s="324">
        <v>75</v>
      </c>
      <c r="E67" s="327">
        <v>183</v>
      </c>
      <c r="F67" s="324">
        <v>80</v>
      </c>
      <c r="G67" s="327">
        <v>186</v>
      </c>
      <c r="H67" s="324">
        <v>81</v>
      </c>
      <c r="I67" s="327">
        <v>179</v>
      </c>
      <c r="J67" s="324">
        <v>80</v>
      </c>
      <c r="K67" s="327">
        <v>163</v>
      </c>
      <c r="L67" s="13">
        <v>76</v>
      </c>
      <c r="M67" s="34">
        <v>31.7</v>
      </c>
      <c r="N67" s="13" t="s">
        <v>33</v>
      </c>
      <c r="O67" s="13" t="str">
        <f t="shared" si="1"/>
        <v>Bahawalpur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>
        <f t="shared" si="5"/>
        <v>186</v>
      </c>
      <c r="AH67" s="13"/>
      <c r="AI67" s="13" t="s">
        <v>33</v>
      </c>
      <c r="AJ67" s="13"/>
      <c r="AK67" s="13"/>
      <c r="AL67" s="13" t="str">
        <f t="shared" si="6"/>
        <v>30 deg</v>
      </c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4" ht="12.75">
      <c r="A68" s="13" t="s">
        <v>50</v>
      </c>
      <c r="B68" s="13" t="s">
        <v>34</v>
      </c>
      <c r="C68" s="327">
        <v>140</v>
      </c>
      <c r="D68" s="324">
        <v>63</v>
      </c>
      <c r="E68" s="327">
        <v>159</v>
      </c>
      <c r="F68" s="324">
        <v>69</v>
      </c>
      <c r="G68" s="327">
        <v>170</v>
      </c>
      <c r="H68" s="324">
        <v>72</v>
      </c>
      <c r="I68" s="327">
        <v>172</v>
      </c>
      <c r="J68" s="324">
        <v>73</v>
      </c>
      <c r="K68" s="327">
        <v>164</v>
      </c>
      <c r="L68" s="13">
        <v>70</v>
      </c>
      <c r="M68" s="34">
        <v>28</v>
      </c>
      <c r="N68" s="13" t="s">
        <v>34</v>
      </c>
      <c r="O68" s="13" t="str">
        <f t="shared" si="1"/>
        <v>Bahawalpur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>
        <f>+MAX(C68,E68,G68,I68,K68,)</f>
        <v>172</v>
      </c>
      <c r="AG68" s="13"/>
      <c r="AH68" s="13" t="s">
        <v>34</v>
      </c>
      <c r="AI68" s="13"/>
      <c r="AJ68" s="13"/>
      <c r="AK68" s="13" t="str">
        <f>+INDEX($C$16:$K$16,MATCH(AF68,C68:K68,0))</f>
        <v>45 deg</v>
      </c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spans="1:54" ht="12.75">
      <c r="A69" s="13" t="s">
        <v>50</v>
      </c>
      <c r="B69" s="13" t="s">
        <v>35</v>
      </c>
      <c r="C69" s="327">
        <v>110</v>
      </c>
      <c r="D69" s="324">
        <v>46</v>
      </c>
      <c r="E69" s="327">
        <v>134</v>
      </c>
      <c r="F69" s="324">
        <v>53</v>
      </c>
      <c r="G69" s="327">
        <v>151</v>
      </c>
      <c r="H69" s="324">
        <v>57</v>
      </c>
      <c r="I69" s="327">
        <v>160</v>
      </c>
      <c r="J69" s="324">
        <v>60</v>
      </c>
      <c r="K69" s="327">
        <v>160</v>
      </c>
      <c r="L69" s="13">
        <v>60</v>
      </c>
      <c r="M69" s="34">
        <v>22.2</v>
      </c>
      <c r="N69" s="13" t="s">
        <v>35</v>
      </c>
      <c r="O69" s="13" t="str">
        <f t="shared" si="1"/>
        <v>Bahawalpur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>
        <f>+MAX(C69,E69,G69,I69,K69,)</f>
        <v>160</v>
      </c>
      <c r="AG69" s="13"/>
      <c r="AH69" s="13" t="s">
        <v>35</v>
      </c>
      <c r="AI69" s="13"/>
      <c r="AJ69" s="13"/>
      <c r="AK69" s="13" t="str">
        <f>+INDEX($C$16:$K$16,MATCH(AF69,C69:K69,0))</f>
        <v>45 deg</v>
      </c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 spans="1:54" ht="15.75">
      <c r="A70" s="16" t="s">
        <v>50</v>
      </c>
      <c r="B70" s="16" t="s">
        <v>36</v>
      </c>
      <c r="C70" s="330">
        <v>98</v>
      </c>
      <c r="D70" s="331">
        <v>44</v>
      </c>
      <c r="E70" s="330">
        <v>123</v>
      </c>
      <c r="F70" s="331">
        <v>51</v>
      </c>
      <c r="G70" s="330">
        <v>142</v>
      </c>
      <c r="H70" s="331">
        <v>55</v>
      </c>
      <c r="I70" s="330">
        <v>153</v>
      </c>
      <c r="J70" s="331">
        <v>58</v>
      </c>
      <c r="K70" s="330">
        <v>155</v>
      </c>
      <c r="L70" s="16">
        <v>58</v>
      </c>
      <c r="M70" s="48">
        <v>17</v>
      </c>
      <c r="N70" s="16" t="s">
        <v>36</v>
      </c>
      <c r="O70" s="13" t="str">
        <f t="shared" si="1"/>
        <v>Bahawalpur</v>
      </c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27">
        <f>+MAX(C70,E70,G70,I70,K70,)</f>
        <v>155</v>
      </c>
      <c r="AG70" s="13"/>
      <c r="AH70" s="16" t="s">
        <v>36</v>
      </c>
      <c r="AI70" s="13"/>
      <c r="AJ70" s="13"/>
      <c r="AK70" s="13" t="str">
        <f>+INDEX($C$16:$K$16,MATCH(AF70,C70:K70,0))</f>
        <v>60 deg</v>
      </c>
      <c r="AL70" s="13"/>
      <c r="AM70" s="13"/>
      <c r="AN70" s="28"/>
      <c r="AO70" s="13"/>
      <c r="AP70" s="13"/>
      <c r="AQ70" s="60" t="s">
        <v>136</v>
      </c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 spans="1:54" ht="15.75">
      <c r="A71" s="13" t="s">
        <v>50</v>
      </c>
      <c r="B71" s="13" t="s">
        <v>5</v>
      </c>
      <c r="C71" s="327">
        <v>1796</v>
      </c>
      <c r="D71" s="324">
        <v>862</v>
      </c>
      <c r="E71" s="327">
        <v>1938</v>
      </c>
      <c r="F71" s="324">
        <v>906</v>
      </c>
      <c r="G71" s="327">
        <v>1981</v>
      </c>
      <c r="H71" s="324">
        <v>917</v>
      </c>
      <c r="I71" s="327">
        <v>1918</v>
      </c>
      <c r="J71" s="324">
        <v>895</v>
      </c>
      <c r="K71" s="327">
        <v>1756</v>
      </c>
      <c r="L71" s="13">
        <v>842</v>
      </c>
      <c r="M71" s="34">
        <v>27.1</v>
      </c>
      <c r="N71" s="13" t="s">
        <v>5</v>
      </c>
      <c r="O71" s="13" t="str">
        <f t="shared" si="1"/>
        <v>Bahawalpur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27"/>
      <c r="AG71" s="13"/>
      <c r="AH71" s="13" t="s">
        <v>5</v>
      </c>
      <c r="AI71" s="13"/>
      <c r="AJ71" s="13"/>
      <c r="AK71" s="13"/>
      <c r="AL71" s="13"/>
      <c r="AM71" s="13"/>
      <c r="AN71" s="28"/>
      <c r="AO71" s="13"/>
      <c r="AP71" s="13"/>
      <c r="AQ71" s="60" t="s">
        <v>137</v>
      </c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spans="1:54" ht="15.75">
      <c r="A72" s="13"/>
      <c r="B72" s="13"/>
      <c r="C72" s="324"/>
      <c r="D72" s="324"/>
      <c r="E72" s="324"/>
      <c r="F72" s="324"/>
      <c r="G72" s="324"/>
      <c r="H72" s="324"/>
      <c r="I72" s="324"/>
      <c r="J72" s="324"/>
      <c r="K72" s="324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27"/>
      <c r="AG72" s="35">
        <f>+MIN(AF59:AF70)</f>
        <v>155</v>
      </c>
      <c r="AH72" s="13"/>
      <c r="AI72" s="13"/>
      <c r="AJ72" s="13"/>
      <c r="AK72" s="13"/>
      <c r="AL72" s="13" t="str">
        <f>+O59</f>
        <v>Bahawalpur</v>
      </c>
      <c r="AM72" s="13" t="str">
        <f>+VLOOKUP(AG72,AF59:AK70,6,FALSE)</f>
        <v>60 deg</v>
      </c>
      <c r="AN72" s="28"/>
      <c r="AO72" s="13"/>
      <c r="AP72" s="13"/>
      <c r="AQ72" s="60" t="s">
        <v>139</v>
      </c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 spans="1:54" ht="15.75">
      <c r="A73" s="13"/>
      <c r="B73" s="13"/>
      <c r="C73" s="324"/>
      <c r="D73" s="324"/>
      <c r="E73" s="324"/>
      <c r="F73" s="324"/>
      <c r="G73" s="324"/>
      <c r="H73" s="324"/>
      <c r="I73" s="324"/>
      <c r="J73" s="324"/>
      <c r="K73" s="324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27"/>
      <c r="AG73" s="13"/>
      <c r="AH73" s="13"/>
      <c r="AI73" s="13"/>
      <c r="AJ73" s="13"/>
      <c r="AK73" s="13"/>
      <c r="AL73" s="13"/>
      <c r="AM73" s="13"/>
      <c r="AN73" s="28"/>
      <c r="AO73" s="13"/>
      <c r="AP73" s="13"/>
      <c r="AQ73" s="60" t="s">
        <v>138</v>
      </c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 spans="1:54" ht="15.75">
      <c r="A74" s="23"/>
      <c r="B74" s="478" t="s">
        <v>52</v>
      </c>
      <c r="C74" s="479"/>
      <c r="D74" s="479"/>
      <c r="E74" s="479"/>
      <c r="F74" s="479"/>
      <c r="G74" s="479"/>
      <c r="H74" s="333"/>
      <c r="I74" s="333"/>
      <c r="J74" s="333"/>
      <c r="K74" s="333"/>
      <c r="L74" s="53"/>
      <c r="M74" s="2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27"/>
      <c r="AG74" s="13"/>
      <c r="AH74" s="13"/>
      <c r="AI74" s="13"/>
      <c r="AJ74" s="13"/>
      <c r="AK74" s="13"/>
      <c r="AL74" s="13"/>
      <c r="AM74" s="13"/>
      <c r="AN74" s="28"/>
      <c r="AO74" s="13"/>
      <c r="AP74" s="13"/>
      <c r="AQ74" s="60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spans="1:54" ht="12.75" customHeight="1">
      <c r="A75" s="23"/>
      <c r="B75" s="479" t="s">
        <v>53</v>
      </c>
      <c r="C75" s="479"/>
      <c r="D75" s="479"/>
      <c r="E75" s="479"/>
      <c r="F75" s="479"/>
      <c r="G75" s="479"/>
      <c r="H75" s="334"/>
      <c r="I75" s="334"/>
      <c r="J75" s="334"/>
      <c r="K75" s="334"/>
      <c r="L75" s="54"/>
      <c r="M75" s="2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27"/>
      <c r="AG75" s="13"/>
      <c r="AH75" s="13"/>
      <c r="AI75" s="13"/>
      <c r="AJ75" s="13"/>
      <c r="AK75" s="13"/>
      <c r="AL75" s="13"/>
      <c r="AM75" s="13"/>
      <c r="AN75" s="28"/>
      <c r="AO75" s="13"/>
      <c r="AP75" s="13"/>
      <c r="AQ75" s="60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 spans="1:54" ht="15.75">
      <c r="A76" s="13"/>
      <c r="B76" s="13"/>
      <c r="C76" s="324"/>
      <c r="D76" s="324"/>
      <c r="E76" s="324"/>
      <c r="F76" s="324"/>
      <c r="G76" s="324"/>
      <c r="H76" s="324"/>
      <c r="I76" s="324"/>
      <c r="J76" s="324"/>
      <c r="K76" s="324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27"/>
      <c r="AG76" s="13"/>
      <c r="AH76" s="13"/>
      <c r="AI76" s="13"/>
      <c r="AJ76" s="13"/>
      <c r="AK76" s="13"/>
      <c r="AL76" s="13"/>
      <c r="AM76" s="13"/>
      <c r="AN76" s="28"/>
      <c r="AO76" s="13"/>
      <c r="AP76" s="13"/>
      <c r="AQ76" s="60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 spans="1:54" ht="15.75">
      <c r="A77" s="13"/>
      <c r="B77" s="13" t="s">
        <v>12</v>
      </c>
      <c r="C77" s="327" t="s">
        <v>13</v>
      </c>
      <c r="D77" s="324" t="s">
        <v>14</v>
      </c>
      <c r="E77" s="327" t="s">
        <v>15</v>
      </c>
      <c r="F77" s="324" t="s">
        <v>16</v>
      </c>
      <c r="G77" s="327" t="s">
        <v>17</v>
      </c>
      <c r="H77" s="324" t="s">
        <v>18</v>
      </c>
      <c r="I77" s="327" t="s">
        <v>19</v>
      </c>
      <c r="J77" s="324" t="s">
        <v>20</v>
      </c>
      <c r="K77" s="327" t="s">
        <v>21</v>
      </c>
      <c r="L77" s="13" t="s">
        <v>22</v>
      </c>
      <c r="M77" s="13" t="s">
        <v>23</v>
      </c>
      <c r="N77" s="13" t="s">
        <v>12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27"/>
      <c r="AG77" s="13"/>
      <c r="AH77" s="13"/>
      <c r="AI77" s="13"/>
      <c r="AJ77" s="13"/>
      <c r="AK77" s="13"/>
      <c r="AL77" s="13"/>
      <c r="AM77" s="13"/>
      <c r="AN77" s="28"/>
      <c r="AO77" s="13"/>
      <c r="AP77" s="13"/>
      <c r="AQ77" s="60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spans="1:54" ht="15.75">
      <c r="A78" s="13"/>
      <c r="B78" s="13"/>
      <c r="C78" s="327" t="s">
        <v>24</v>
      </c>
      <c r="D78" s="324" t="s">
        <v>24</v>
      </c>
      <c r="E78" s="327" t="s">
        <v>24</v>
      </c>
      <c r="F78" s="324" t="s">
        <v>24</v>
      </c>
      <c r="G78" s="327" t="s">
        <v>24</v>
      </c>
      <c r="H78" s="324" t="s">
        <v>24</v>
      </c>
      <c r="I78" s="327" t="s">
        <v>24</v>
      </c>
      <c r="J78" s="324" t="s">
        <v>24</v>
      </c>
      <c r="K78" s="327" t="s">
        <v>24</v>
      </c>
      <c r="L78" s="13" t="s">
        <v>24</v>
      </c>
      <c r="M78" s="13" t="s">
        <v>25</v>
      </c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27"/>
      <c r="AG78" s="13"/>
      <c r="AH78" s="13"/>
      <c r="AI78" s="13"/>
      <c r="AJ78" s="13"/>
      <c r="AK78" s="13"/>
      <c r="AL78" s="13"/>
      <c r="AM78" s="13"/>
      <c r="AN78" s="28"/>
      <c r="AO78" s="13"/>
      <c r="AP78" s="13"/>
      <c r="AQ78" s="60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 spans="1:54" ht="15.75">
      <c r="A79" s="13"/>
      <c r="B79" s="13"/>
      <c r="C79" s="327"/>
      <c r="D79" s="324"/>
      <c r="E79" s="327"/>
      <c r="F79" s="324"/>
      <c r="G79" s="327"/>
      <c r="H79" s="324"/>
      <c r="I79" s="327"/>
      <c r="J79" s="324"/>
      <c r="K79" s="327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27"/>
      <c r="AG79" s="13"/>
      <c r="AH79" s="31" t="s">
        <v>45</v>
      </c>
      <c r="AI79" s="31"/>
      <c r="AJ79" s="13"/>
      <c r="AK79" s="13"/>
      <c r="AL79" s="13"/>
      <c r="AM79" s="13"/>
      <c r="AN79" s="28"/>
      <c r="AO79" s="13"/>
      <c r="AP79" s="13"/>
      <c r="AQ79" s="60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 spans="1:54" ht="15.75">
      <c r="A80" s="13" t="s">
        <v>52</v>
      </c>
      <c r="B80" s="13" t="s">
        <v>26</v>
      </c>
      <c r="C80" s="327">
        <v>85</v>
      </c>
      <c r="D80" s="324">
        <v>40</v>
      </c>
      <c r="E80" s="327">
        <v>105</v>
      </c>
      <c r="F80" s="324">
        <v>45</v>
      </c>
      <c r="G80" s="327">
        <v>120</v>
      </c>
      <c r="H80" s="324">
        <v>48</v>
      </c>
      <c r="I80" s="327">
        <v>128</v>
      </c>
      <c r="J80" s="324">
        <v>50</v>
      </c>
      <c r="K80" s="327">
        <v>129</v>
      </c>
      <c r="L80" s="13">
        <v>49</v>
      </c>
      <c r="M80" s="34">
        <v>11.5</v>
      </c>
      <c r="N80" s="13" t="s">
        <v>26</v>
      </c>
      <c r="O80" s="13" t="str">
        <f t="shared" si="1"/>
        <v>Chiniot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27">
        <f>+MAX(C80,E80,G80,I80,K80,)</f>
        <v>129</v>
      </c>
      <c r="AG80" s="13"/>
      <c r="AH80" s="13" t="s">
        <v>26</v>
      </c>
      <c r="AI80" s="13" t="str">
        <f>+VLOOKUP(AG93,AF80:AH92,3,FALSE)</f>
        <v>Jan</v>
      </c>
      <c r="AJ80" s="13"/>
      <c r="AK80" s="13" t="str">
        <f aca="true" t="shared" si="7" ref="AK80:AK91">+INDEX($C$16:$K$16,MATCH(AF80,C80:K80,0))</f>
        <v>60 deg</v>
      </c>
      <c r="AL80" s="13"/>
      <c r="AM80" s="13"/>
      <c r="AN80" s="28"/>
      <c r="AO80" s="13"/>
      <c r="AP80" s="13"/>
      <c r="AQ80" s="60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1:54" ht="15.75">
      <c r="A81" s="13" t="s">
        <v>52</v>
      </c>
      <c r="B81" s="13" t="s">
        <v>27</v>
      </c>
      <c r="C81" s="327">
        <v>103</v>
      </c>
      <c r="D81" s="324">
        <v>53</v>
      </c>
      <c r="E81" s="327">
        <v>121</v>
      </c>
      <c r="F81" s="324">
        <v>58</v>
      </c>
      <c r="G81" s="327">
        <v>132</v>
      </c>
      <c r="H81" s="324">
        <v>61</v>
      </c>
      <c r="I81" s="327">
        <v>136</v>
      </c>
      <c r="J81" s="324">
        <v>62</v>
      </c>
      <c r="K81" s="327">
        <v>132</v>
      </c>
      <c r="L81" s="13">
        <v>60</v>
      </c>
      <c r="M81" s="34">
        <v>15.4</v>
      </c>
      <c r="N81" s="13" t="s">
        <v>27</v>
      </c>
      <c r="O81" s="13" t="str">
        <f t="shared" si="1"/>
        <v>Chiniot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27">
        <f aca="true" t="shared" si="8" ref="AF81:AF90">+MAX(C81,E81,G81,I81,K81,)</f>
        <v>136</v>
      </c>
      <c r="AG81" s="13"/>
      <c r="AH81" s="13" t="s">
        <v>27</v>
      </c>
      <c r="AI81" s="13"/>
      <c r="AJ81" s="13"/>
      <c r="AK81" s="13" t="str">
        <f t="shared" si="7"/>
        <v>45 deg</v>
      </c>
      <c r="AL81" s="13"/>
      <c r="AM81" s="13"/>
      <c r="AN81" s="28"/>
      <c r="AO81" s="13"/>
      <c r="AP81" s="13"/>
      <c r="AQ81" s="60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 spans="1:54" ht="15.75">
      <c r="A82" s="13" t="s">
        <v>52</v>
      </c>
      <c r="B82" s="13" t="s">
        <v>28</v>
      </c>
      <c r="C82" s="327">
        <v>143</v>
      </c>
      <c r="D82" s="324">
        <v>71</v>
      </c>
      <c r="E82" s="327">
        <v>158</v>
      </c>
      <c r="F82" s="324">
        <v>76</v>
      </c>
      <c r="G82" s="327">
        <v>206</v>
      </c>
      <c r="H82" s="324">
        <v>78</v>
      </c>
      <c r="I82" s="327">
        <v>163</v>
      </c>
      <c r="J82" s="324">
        <v>77</v>
      </c>
      <c r="K82" s="327">
        <v>152</v>
      </c>
      <c r="L82" s="13">
        <v>73</v>
      </c>
      <c r="M82" s="34">
        <v>20.6</v>
      </c>
      <c r="N82" s="13" t="s">
        <v>28</v>
      </c>
      <c r="O82" s="13" t="str">
        <f aca="true" t="shared" si="9" ref="O82:O145">+A82</f>
        <v>Chiniot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27">
        <f t="shared" si="8"/>
        <v>206</v>
      </c>
      <c r="AG82" s="13"/>
      <c r="AH82" s="13" t="s">
        <v>28</v>
      </c>
      <c r="AI82" s="13"/>
      <c r="AJ82" s="13"/>
      <c r="AK82" s="13" t="str">
        <f t="shared" si="7"/>
        <v>30 deg</v>
      </c>
      <c r="AL82" s="13"/>
      <c r="AM82" s="13"/>
      <c r="AN82" s="28"/>
      <c r="AO82" s="13"/>
      <c r="AP82" s="13"/>
      <c r="AQ82" s="60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1:54" ht="15.75">
      <c r="A83" s="13" t="s">
        <v>52</v>
      </c>
      <c r="B83" s="13" t="s">
        <v>29</v>
      </c>
      <c r="C83" s="327">
        <v>163</v>
      </c>
      <c r="D83" s="324">
        <v>83</v>
      </c>
      <c r="E83" s="327">
        <v>169</v>
      </c>
      <c r="F83" s="324">
        <v>86</v>
      </c>
      <c r="G83" s="327">
        <v>167</v>
      </c>
      <c r="H83" s="324">
        <v>85</v>
      </c>
      <c r="I83" s="327">
        <v>156</v>
      </c>
      <c r="J83" s="324">
        <v>82</v>
      </c>
      <c r="K83" s="327">
        <v>137</v>
      </c>
      <c r="L83" s="13">
        <v>76</v>
      </c>
      <c r="M83" s="34">
        <v>26.8</v>
      </c>
      <c r="N83" s="13" t="s">
        <v>29</v>
      </c>
      <c r="O83" s="13" t="str">
        <f t="shared" si="9"/>
        <v>Chiniot</v>
      </c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27">
        <f t="shared" si="8"/>
        <v>169</v>
      </c>
      <c r="AG83" s="13"/>
      <c r="AH83" s="13" t="s">
        <v>29</v>
      </c>
      <c r="AI83" s="13"/>
      <c r="AJ83" s="13"/>
      <c r="AK83" s="13" t="str">
        <f t="shared" si="7"/>
        <v>15 deg</v>
      </c>
      <c r="AL83" s="13"/>
      <c r="AM83" s="13"/>
      <c r="AN83" s="28"/>
      <c r="AO83" s="13"/>
      <c r="AP83" s="13"/>
      <c r="AQ83" s="60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1:54" ht="15.75">
      <c r="A84" s="13" t="s">
        <v>52</v>
      </c>
      <c r="B84" s="13" t="s">
        <v>4</v>
      </c>
      <c r="C84" s="327">
        <v>184</v>
      </c>
      <c r="D84" s="324">
        <v>97</v>
      </c>
      <c r="E84" s="327">
        <v>184</v>
      </c>
      <c r="F84" s="324">
        <v>98</v>
      </c>
      <c r="G84" s="327">
        <v>175</v>
      </c>
      <c r="H84" s="324">
        <v>95</v>
      </c>
      <c r="I84" s="327">
        <v>157</v>
      </c>
      <c r="J84" s="324">
        <v>89</v>
      </c>
      <c r="K84" s="327">
        <v>133</v>
      </c>
      <c r="L84" s="13">
        <v>80</v>
      </c>
      <c r="M84" s="34">
        <v>31.8</v>
      </c>
      <c r="N84" s="13" t="s">
        <v>4</v>
      </c>
      <c r="O84" s="13" t="str">
        <f t="shared" si="9"/>
        <v>Chiniot</v>
      </c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27">
        <f t="shared" si="8"/>
        <v>184</v>
      </c>
      <c r="AG84" s="13"/>
      <c r="AH84" s="13" t="s">
        <v>4</v>
      </c>
      <c r="AI84" s="13"/>
      <c r="AJ84" s="13"/>
      <c r="AK84" s="13" t="str">
        <f t="shared" si="7"/>
        <v>0 deg</v>
      </c>
      <c r="AL84" s="13"/>
      <c r="AM84" s="13"/>
      <c r="AN84" s="28"/>
      <c r="AO84" s="13"/>
      <c r="AP84" s="13"/>
      <c r="AQ84" s="60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spans="1:54" ht="15.75">
      <c r="A85" s="13" t="s">
        <v>52</v>
      </c>
      <c r="B85" s="13" t="s">
        <v>30</v>
      </c>
      <c r="C85" s="327">
        <v>181</v>
      </c>
      <c r="D85" s="324">
        <v>98</v>
      </c>
      <c r="E85" s="327">
        <v>178</v>
      </c>
      <c r="F85" s="324">
        <v>98</v>
      </c>
      <c r="G85" s="327">
        <v>166</v>
      </c>
      <c r="H85" s="324">
        <v>94</v>
      </c>
      <c r="I85" s="327">
        <v>146</v>
      </c>
      <c r="J85" s="324">
        <v>87</v>
      </c>
      <c r="K85" s="327">
        <v>121</v>
      </c>
      <c r="L85" s="13">
        <v>78</v>
      </c>
      <c r="M85" s="34">
        <v>32.4</v>
      </c>
      <c r="N85" s="13" t="s">
        <v>30</v>
      </c>
      <c r="O85" s="13" t="str">
        <f t="shared" si="9"/>
        <v>Chiniot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27">
        <f t="shared" si="8"/>
        <v>181</v>
      </c>
      <c r="AG85" s="13"/>
      <c r="AH85" s="13" t="s">
        <v>30</v>
      </c>
      <c r="AI85" s="13"/>
      <c r="AJ85" s="13"/>
      <c r="AK85" s="13" t="str">
        <f t="shared" si="7"/>
        <v>0 deg</v>
      </c>
      <c r="AL85" s="13"/>
      <c r="AM85" s="13"/>
      <c r="AN85" s="28"/>
      <c r="AO85" s="13"/>
      <c r="AP85" s="13"/>
      <c r="AQ85" s="60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spans="1:54" ht="15.75">
      <c r="A86" s="13" t="s">
        <v>52</v>
      </c>
      <c r="B86" s="13" t="s">
        <v>31</v>
      </c>
      <c r="C86" s="327">
        <v>166</v>
      </c>
      <c r="D86" s="324">
        <v>99</v>
      </c>
      <c r="E86" s="327">
        <v>164</v>
      </c>
      <c r="F86" s="324">
        <v>98</v>
      </c>
      <c r="G86" s="327">
        <v>154</v>
      </c>
      <c r="H86" s="324">
        <v>94</v>
      </c>
      <c r="I86" s="327">
        <v>137</v>
      </c>
      <c r="J86" s="324">
        <v>87</v>
      </c>
      <c r="K86" s="327">
        <v>115</v>
      </c>
      <c r="L86" s="13">
        <v>78</v>
      </c>
      <c r="M86" s="55">
        <v>30.8</v>
      </c>
      <c r="N86" s="13" t="s">
        <v>31</v>
      </c>
      <c r="O86" s="13" t="str">
        <f t="shared" si="9"/>
        <v>Chiniot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27">
        <f t="shared" si="8"/>
        <v>166</v>
      </c>
      <c r="AG86" s="13"/>
      <c r="AH86" s="13" t="s">
        <v>31</v>
      </c>
      <c r="AI86" s="13"/>
      <c r="AJ86" s="13"/>
      <c r="AK86" s="13" t="str">
        <f t="shared" si="7"/>
        <v>0 deg</v>
      </c>
      <c r="AL86" s="13"/>
      <c r="AM86" s="13"/>
      <c r="AN86" s="28"/>
      <c r="AO86" s="13"/>
      <c r="AP86" s="13"/>
      <c r="AQ86" s="60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1:54" ht="15.75">
      <c r="A87" s="13" t="s">
        <v>52</v>
      </c>
      <c r="B87" s="13" t="s">
        <v>32</v>
      </c>
      <c r="C87" s="327">
        <v>160</v>
      </c>
      <c r="D87" s="324">
        <v>100</v>
      </c>
      <c r="E87" s="327">
        <v>162</v>
      </c>
      <c r="F87" s="324">
        <v>102</v>
      </c>
      <c r="G87" s="327">
        <v>157</v>
      </c>
      <c r="H87" s="324">
        <v>99</v>
      </c>
      <c r="I87" s="327">
        <v>145</v>
      </c>
      <c r="J87" s="324">
        <v>93</v>
      </c>
      <c r="K87" s="327">
        <v>126</v>
      </c>
      <c r="L87" s="13">
        <v>84</v>
      </c>
      <c r="M87" s="34">
        <v>30.2</v>
      </c>
      <c r="N87" s="13" t="s">
        <v>32</v>
      </c>
      <c r="O87" s="13" t="str">
        <f t="shared" si="9"/>
        <v>Chiniot</v>
      </c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27">
        <f t="shared" si="8"/>
        <v>162</v>
      </c>
      <c r="AG87" s="13"/>
      <c r="AH87" s="13" t="s">
        <v>32</v>
      </c>
      <c r="AI87" s="13"/>
      <c r="AJ87" s="13"/>
      <c r="AK87" s="13" t="str">
        <f t="shared" si="7"/>
        <v>15 deg</v>
      </c>
      <c r="AL87" s="13"/>
      <c r="AM87" s="13"/>
      <c r="AN87" s="28"/>
      <c r="AO87" s="13"/>
      <c r="AP87" s="13"/>
      <c r="AQ87" s="60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spans="1:54" ht="15.75">
      <c r="A88" s="13" t="s">
        <v>52</v>
      </c>
      <c r="B88" s="13" t="s">
        <v>33</v>
      </c>
      <c r="C88" s="327">
        <v>150</v>
      </c>
      <c r="D88" s="324">
        <v>76</v>
      </c>
      <c r="E88" s="327">
        <v>161</v>
      </c>
      <c r="F88" s="324">
        <v>80</v>
      </c>
      <c r="G88" s="327">
        <v>164</v>
      </c>
      <c r="H88" s="324">
        <v>81</v>
      </c>
      <c r="I88" s="327">
        <v>159</v>
      </c>
      <c r="J88" s="324">
        <v>79</v>
      </c>
      <c r="K88" s="327">
        <v>145</v>
      </c>
      <c r="L88" s="13">
        <v>75</v>
      </c>
      <c r="M88" s="34">
        <v>28.8</v>
      </c>
      <c r="N88" s="13" t="s">
        <v>33</v>
      </c>
      <c r="O88" s="13" t="str">
        <f t="shared" si="9"/>
        <v>Chiniot</v>
      </c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27">
        <f t="shared" si="8"/>
        <v>164</v>
      </c>
      <c r="AG88" s="13"/>
      <c r="AH88" s="13" t="s">
        <v>33</v>
      </c>
      <c r="AI88" s="13"/>
      <c r="AJ88" s="13"/>
      <c r="AK88" s="13" t="str">
        <f t="shared" si="7"/>
        <v>30 deg</v>
      </c>
      <c r="AL88" s="13"/>
      <c r="AM88" s="13"/>
      <c r="AN88" s="28"/>
      <c r="AO88" s="13"/>
      <c r="AP88" s="13"/>
      <c r="AQ88" s="60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spans="1:54" ht="15.75">
      <c r="A89" s="13" t="s">
        <v>52</v>
      </c>
      <c r="B89" s="13" t="s">
        <v>34</v>
      </c>
      <c r="C89" s="327">
        <v>131</v>
      </c>
      <c r="D89" s="324">
        <v>66</v>
      </c>
      <c r="E89" s="327">
        <v>149</v>
      </c>
      <c r="F89" s="324">
        <v>71</v>
      </c>
      <c r="G89" s="327">
        <v>160</v>
      </c>
      <c r="H89" s="324">
        <v>74</v>
      </c>
      <c r="I89" s="327">
        <v>162</v>
      </c>
      <c r="J89" s="324">
        <v>75</v>
      </c>
      <c r="K89" s="327">
        <v>155</v>
      </c>
      <c r="L89" s="13">
        <v>72</v>
      </c>
      <c r="M89" s="34">
        <v>24.5</v>
      </c>
      <c r="N89" s="13" t="s">
        <v>34</v>
      </c>
      <c r="O89" s="13" t="str">
        <f t="shared" si="9"/>
        <v>Chiniot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27">
        <f t="shared" si="8"/>
        <v>162</v>
      </c>
      <c r="AG89" s="13"/>
      <c r="AH89" s="13" t="s">
        <v>34</v>
      </c>
      <c r="AI89" s="13"/>
      <c r="AJ89" s="13"/>
      <c r="AK89" s="13" t="str">
        <f t="shared" si="7"/>
        <v>45 deg</v>
      </c>
      <c r="AL89" s="13"/>
      <c r="AM89" s="13"/>
      <c r="AN89" s="28"/>
      <c r="AO89" s="13"/>
      <c r="AP89" s="13"/>
      <c r="AQ89" s="60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 spans="1:54" ht="15.75">
      <c r="A90" s="13" t="s">
        <v>52</v>
      </c>
      <c r="B90" s="13" t="s">
        <v>35</v>
      </c>
      <c r="C90" s="327">
        <v>100</v>
      </c>
      <c r="D90" s="324">
        <v>50</v>
      </c>
      <c r="E90" s="327">
        <v>121</v>
      </c>
      <c r="F90" s="324">
        <v>56</v>
      </c>
      <c r="G90" s="327">
        <v>136</v>
      </c>
      <c r="H90" s="324">
        <v>60</v>
      </c>
      <c r="I90" s="327">
        <v>144</v>
      </c>
      <c r="J90" s="324">
        <v>62</v>
      </c>
      <c r="K90" s="327">
        <v>144</v>
      </c>
      <c r="L90" s="13">
        <v>61</v>
      </c>
      <c r="M90" s="34">
        <v>18.3</v>
      </c>
      <c r="N90" s="13" t="s">
        <v>35</v>
      </c>
      <c r="O90" s="13" t="str">
        <f t="shared" si="9"/>
        <v>Chiniot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27">
        <f t="shared" si="8"/>
        <v>144</v>
      </c>
      <c r="AG90" s="13"/>
      <c r="AH90" s="13" t="s">
        <v>35</v>
      </c>
      <c r="AI90" s="13"/>
      <c r="AJ90" s="13"/>
      <c r="AK90" s="13" t="str">
        <f t="shared" si="7"/>
        <v>45 deg</v>
      </c>
      <c r="AL90" s="13"/>
      <c r="AM90" s="13"/>
      <c r="AN90" s="28"/>
      <c r="AO90" s="13"/>
      <c r="AP90" s="13"/>
      <c r="AQ90" s="60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spans="1:54" ht="15.75">
      <c r="A91" s="16" t="s">
        <v>52</v>
      </c>
      <c r="B91" s="16" t="s">
        <v>36</v>
      </c>
      <c r="C91" s="330">
        <v>85</v>
      </c>
      <c r="D91" s="324">
        <v>41</v>
      </c>
      <c r="E91" s="330">
        <v>107</v>
      </c>
      <c r="F91" s="331">
        <v>47</v>
      </c>
      <c r="G91" s="330">
        <v>123</v>
      </c>
      <c r="H91" s="331">
        <v>51</v>
      </c>
      <c r="I91" s="330">
        <v>133</v>
      </c>
      <c r="J91" s="331">
        <v>53</v>
      </c>
      <c r="K91" s="330">
        <v>135</v>
      </c>
      <c r="L91" s="16">
        <v>53</v>
      </c>
      <c r="M91" s="48">
        <v>13.3</v>
      </c>
      <c r="N91" s="16" t="s">
        <v>36</v>
      </c>
      <c r="O91" s="13" t="str">
        <f t="shared" si="9"/>
        <v>Chiniot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27">
        <f>+MAX(C91,E91,G91,I91,K91,)</f>
        <v>135</v>
      </c>
      <c r="AG91" s="13"/>
      <c r="AH91" s="16" t="s">
        <v>36</v>
      </c>
      <c r="AI91" s="13"/>
      <c r="AJ91" s="13"/>
      <c r="AK91" s="13" t="str">
        <f t="shared" si="7"/>
        <v>60 deg</v>
      </c>
      <c r="AL91" s="13"/>
      <c r="AM91" s="13"/>
      <c r="AN91" s="28"/>
      <c r="AO91" s="13"/>
      <c r="AP91" s="13"/>
      <c r="AQ91" s="60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1:54" ht="15.75">
      <c r="A92" s="13" t="s">
        <v>52</v>
      </c>
      <c r="B92" s="13" t="s">
        <v>5</v>
      </c>
      <c r="C92" s="327">
        <v>1650</v>
      </c>
      <c r="D92" s="335">
        <v>874</v>
      </c>
      <c r="E92" s="327">
        <v>1779</v>
      </c>
      <c r="F92" s="324">
        <v>914</v>
      </c>
      <c r="G92" s="327">
        <v>1820</v>
      </c>
      <c r="H92" s="324">
        <v>921</v>
      </c>
      <c r="I92" s="327">
        <v>1766</v>
      </c>
      <c r="J92" s="324">
        <v>895</v>
      </c>
      <c r="K92" s="327">
        <v>1625</v>
      </c>
      <c r="L92" s="13">
        <v>839</v>
      </c>
      <c r="M92" s="34">
        <v>23.7</v>
      </c>
      <c r="N92" s="13" t="s">
        <v>5</v>
      </c>
      <c r="O92" s="13" t="str">
        <f t="shared" si="9"/>
        <v>Chiniot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27"/>
      <c r="AG92" s="13"/>
      <c r="AH92" s="13" t="s">
        <v>5</v>
      </c>
      <c r="AI92" s="13"/>
      <c r="AJ92" s="13"/>
      <c r="AK92" s="13"/>
      <c r="AL92" s="13"/>
      <c r="AM92" s="13"/>
      <c r="AN92" s="28"/>
      <c r="AO92" s="13"/>
      <c r="AP92" s="13"/>
      <c r="AQ92" s="60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 spans="1:54" ht="12.75">
      <c r="A93" s="13"/>
      <c r="B93" s="13"/>
      <c r="C93" s="324"/>
      <c r="D93" s="324"/>
      <c r="E93" s="324"/>
      <c r="F93" s="324"/>
      <c r="G93" s="324"/>
      <c r="H93" s="324"/>
      <c r="I93" s="324"/>
      <c r="J93" s="324"/>
      <c r="K93" s="324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27"/>
      <c r="AG93" s="35">
        <f>+MIN(AF80:AF91)</f>
        <v>129</v>
      </c>
      <c r="AH93" s="13"/>
      <c r="AI93" s="13"/>
      <c r="AJ93" s="13"/>
      <c r="AK93" s="13"/>
      <c r="AL93" s="13" t="str">
        <f>+O80</f>
        <v>Chiniot</v>
      </c>
      <c r="AM93" s="13" t="str">
        <f>+VLOOKUP(AG93,AF80:AK91,6,FALSE)</f>
        <v>60 deg</v>
      </c>
      <c r="AN93" s="28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 spans="1:54" ht="12.75">
      <c r="A94" s="13"/>
      <c r="B94" s="13"/>
      <c r="C94" s="324"/>
      <c r="D94" s="324"/>
      <c r="E94" s="324"/>
      <c r="F94" s="324"/>
      <c r="G94" s="324"/>
      <c r="H94" s="324"/>
      <c r="I94" s="324"/>
      <c r="J94" s="324"/>
      <c r="K94" s="324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27"/>
      <c r="AG94" s="13"/>
      <c r="AH94" s="13"/>
      <c r="AI94" s="13"/>
      <c r="AJ94" s="13"/>
      <c r="AK94" s="13"/>
      <c r="AL94" s="13"/>
      <c r="AM94" s="13"/>
      <c r="AN94" s="28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spans="1:54" ht="12.75">
      <c r="A95" s="23"/>
      <c r="B95" s="478" t="s">
        <v>54</v>
      </c>
      <c r="C95" s="479"/>
      <c r="D95" s="479"/>
      <c r="E95" s="479"/>
      <c r="F95" s="479"/>
      <c r="G95" s="479"/>
      <c r="H95" s="333"/>
      <c r="I95" s="333"/>
      <c r="J95" s="333"/>
      <c r="K95" s="333"/>
      <c r="L95" s="53"/>
      <c r="M95" s="2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27"/>
      <c r="AG95" s="13"/>
      <c r="AH95" s="13"/>
      <c r="AI95" s="13"/>
      <c r="AJ95" s="13"/>
      <c r="AK95" s="13"/>
      <c r="AL95" s="13"/>
      <c r="AM95" s="13"/>
      <c r="AN95" s="28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 spans="1:54" ht="12.75" customHeight="1">
      <c r="A96" s="23"/>
      <c r="B96" s="479" t="s">
        <v>55</v>
      </c>
      <c r="C96" s="479"/>
      <c r="D96" s="479"/>
      <c r="E96" s="479"/>
      <c r="F96" s="479"/>
      <c r="G96" s="479"/>
      <c r="H96" s="334"/>
      <c r="I96" s="334"/>
      <c r="J96" s="334"/>
      <c r="K96" s="334"/>
      <c r="L96" s="54"/>
      <c r="M96" s="2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27"/>
      <c r="AG96" s="13"/>
      <c r="AH96" s="13"/>
      <c r="AI96" s="13"/>
      <c r="AJ96" s="13"/>
      <c r="AK96" s="13"/>
      <c r="AL96" s="13"/>
      <c r="AM96" s="13"/>
      <c r="AN96" s="28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 spans="1:54" ht="12.75">
      <c r="A97" s="13"/>
      <c r="B97" s="13"/>
      <c r="C97" s="324"/>
      <c r="D97" s="324"/>
      <c r="E97" s="324"/>
      <c r="F97" s="324"/>
      <c r="G97" s="324"/>
      <c r="H97" s="324"/>
      <c r="I97" s="324"/>
      <c r="J97" s="324"/>
      <c r="K97" s="324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27"/>
      <c r="AG97" s="13"/>
      <c r="AH97" s="13"/>
      <c r="AI97" s="13"/>
      <c r="AJ97" s="13"/>
      <c r="AK97" s="13"/>
      <c r="AL97" s="13"/>
      <c r="AM97" s="13"/>
      <c r="AN97" s="28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 spans="1:54" ht="12.75">
      <c r="A98" s="13"/>
      <c r="B98" s="13" t="s">
        <v>12</v>
      </c>
      <c r="C98" s="327" t="s">
        <v>13</v>
      </c>
      <c r="D98" s="324" t="s">
        <v>14</v>
      </c>
      <c r="E98" s="327" t="s">
        <v>15</v>
      </c>
      <c r="F98" s="324" t="s">
        <v>16</v>
      </c>
      <c r="G98" s="327" t="s">
        <v>17</v>
      </c>
      <c r="H98" s="324" t="s">
        <v>18</v>
      </c>
      <c r="I98" s="327" t="s">
        <v>19</v>
      </c>
      <c r="J98" s="324" t="s">
        <v>20</v>
      </c>
      <c r="K98" s="327" t="s">
        <v>21</v>
      </c>
      <c r="L98" s="13" t="s">
        <v>22</v>
      </c>
      <c r="M98" s="13" t="s">
        <v>23</v>
      </c>
      <c r="N98" s="13" t="s">
        <v>12</v>
      </c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27"/>
      <c r="AG98" s="13"/>
      <c r="AH98" s="13"/>
      <c r="AI98" s="13"/>
      <c r="AJ98" s="13"/>
      <c r="AK98" s="13"/>
      <c r="AL98" s="13"/>
      <c r="AM98" s="13"/>
      <c r="AN98" s="28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 spans="1:54" ht="12.75">
      <c r="A99" s="13"/>
      <c r="B99" s="13"/>
      <c r="C99" s="327" t="s">
        <v>24</v>
      </c>
      <c r="D99" s="324" t="s">
        <v>24</v>
      </c>
      <c r="E99" s="327" t="s">
        <v>24</v>
      </c>
      <c r="F99" s="324" t="s">
        <v>24</v>
      </c>
      <c r="G99" s="327" t="s">
        <v>24</v>
      </c>
      <c r="H99" s="324" t="s">
        <v>24</v>
      </c>
      <c r="I99" s="327" t="s">
        <v>24</v>
      </c>
      <c r="J99" s="324" t="s">
        <v>24</v>
      </c>
      <c r="K99" s="327" t="s">
        <v>24</v>
      </c>
      <c r="L99" s="13" t="s">
        <v>24</v>
      </c>
      <c r="M99" s="13" t="s">
        <v>25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27"/>
      <c r="AG99" s="13"/>
      <c r="AH99" s="13"/>
      <c r="AI99" s="13"/>
      <c r="AJ99" s="13"/>
      <c r="AK99" s="13"/>
      <c r="AL99" s="13"/>
      <c r="AM99" s="13"/>
      <c r="AN99" s="28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spans="1:54" ht="12.75">
      <c r="A100" s="13"/>
      <c r="B100" s="13"/>
      <c r="C100" s="327"/>
      <c r="D100" s="324"/>
      <c r="E100" s="327"/>
      <c r="F100" s="324"/>
      <c r="G100" s="327"/>
      <c r="H100" s="324"/>
      <c r="I100" s="327"/>
      <c r="J100" s="324"/>
      <c r="K100" s="327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27"/>
      <c r="AG100" s="13"/>
      <c r="AH100" s="31" t="s">
        <v>45</v>
      </c>
      <c r="AI100" s="31"/>
      <c r="AJ100" s="13"/>
      <c r="AK100" s="13"/>
      <c r="AL100" s="13"/>
      <c r="AM100" s="13"/>
      <c r="AN100" s="28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 spans="1:54" ht="12.75">
      <c r="A101" s="13" t="s">
        <v>54</v>
      </c>
      <c r="B101" s="13" t="s">
        <v>26</v>
      </c>
      <c r="C101" s="327">
        <v>99</v>
      </c>
      <c r="D101" s="324">
        <v>46</v>
      </c>
      <c r="E101" s="327">
        <v>122</v>
      </c>
      <c r="F101" s="324">
        <v>51</v>
      </c>
      <c r="G101" s="327">
        <v>139</v>
      </c>
      <c r="H101" s="324">
        <v>56</v>
      </c>
      <c r="I101" s="327">
        <v>148</v>
      </c>
      <c r="J101" s="324">
        <v>58</v>
      </c>
      <c r="K101" s="327">
        <v>148</v>
      </c>
      <c r="L101" s="13">
        <v>57</v>
      </c>
      <c r="M101" s="56">
        <v>13.1</v>
      </c>
      <c r="N101" s="13" t="s">
        <v>26</v>
      </c>
      <c r="O101" s="13" t="str">
        <f t="shared" si="9"/>
        <v>Dera Ghazi Khan</v>
      </c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27">
        <f>+MAX(C101,E101,G101,I101,K101,)</f>
        <v>148</v>
      </c>
      <c r="AG101" s="13"/>
      <c r="AH101" s="13" t="s">
        <v>26</v>
      </c>
      <c r="AI101" s="13" t="str">
        <f>+VLOOKUP(AG114,AF101:AH113,3,FALSE)</f>
        <v>Jan</v>
      </c>
      <c r="AJ101" s="13"/>
      <c r="AK101" s="13" t="str">
        <f aca="true" t="shared" si="10" ref="AK101:AK112">+INDEX($C$16:$K$16,MATCH(AF101,C101:K101,0))</f>
        <v>45 deg</v>
      </c>
      <c r="AL101" s="13"/>
      <c r="AM101" s="13"/>
      <c r="AN101" s="28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 spans="1:54" ht="12.75">
      <c r="A102" s="13" t="s">
        <v>54</v>
      </c>
      <c r="B102" s="13" t="s">
        <v>27</v>
      </c>
      <c r="C102" s="327">
        <v>115</v>
      </c>
      <c r="D102" s="324">
        <v>47</v>
      </c>
      <c r="E102" s="327">
        <v>136</v>
      </c>
      <c r="F102" s="324">
        <v>53</v>
      </c>
      <c r="G102" s="327">
        <v>149</v>
      </c>
      <c r="H102" s="324">
        <v>56</v>
      </c>
      <c r="I102" s="327">
        <v>155</v>
      </c>
      <c r="J102" s="324">
        <v>57</v>
      </c>
      <c r="K102" s="327">
        <v>151</v>
      </c>
      <c r="L102" s="13">
        <v>57</v>
      </c>
      <c r="M102" s="56">
        <v>17</v>
      </c>
      <c r="N102" s="13" t="s">
        <v>27</v>
      </c>
      <c r="O102" s="13" t="str">
        <f t="shared" si="9"/>
        <v>Dera Ghazi Khan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27">
        <f aca="true" t="shared" si="11" ref="AF102:AF111">+MAX(C102,E102,G102,I102,K102,)</f>
        <v>155</v>
      </c>
      <c r="AG102" s="13"/>
      <c r="AH102" s="13" t="s">
        <v>27</v>
      </c>
      <c r="AI102" s="13"/>
      <c r="AJ102" s="13"/>
      <c r="AK102" s="13" t="str">
        <f t="shared" si="10"/>
        <v>45 deg</v>
      </c>
      <c r="AL102" s="13"/>
      <c r="AM102" s="13"/>
      <c r="AN102" s="28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 spans="1:54" ht="12.75">
      <c r="A103" s="13" t="s">
        <v>54</v>
      </c>
      <c r="B103" s="13" t="s">
        <v>28</v>
      </c>
      <c r="C103" s="327">
        <v>149</v>
      </c>
      <c r="D103" s="324">
        <v>74</v>
      </c>
      <c r="E103" s="327">
        <v>164</v>
      </c>
      <c r="F103" s="324">
        <v>79</v>
      </c>
      <c r="G103" s="327">
        <v>170</v>
      </c>
      <c r="H103" s="324">
        <v>81</v>
      </c>
      <c r="I103" s="327">
        <v>167</v>
      </c>
      <c r="J103" s="324">
        <v>79</v>
      </c>
      <c r="K103" s="327">
        <v>156</v>
      </c>
      <c r="L103" s="13">
        <v>76</v>
      </c>
      <c r="M103" s="56">
        <v>22.7</v>
      </c>
      <c r="N103" s="13" t="s">
        <v>28</v>
      </c>
      <c r="O103" s="13" t="str">
        <f t="shared" si="9"/>
        <v>Dera Ghazi Khan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27">
        <f t="shared" si="11"/>
        <v>170</v>
      </c>
      <c r="AG103" s="13"/>
      <c r="AH103" s="13" t="s">
        <v>28</v>
      </c>
      <c r="AI103" s="13"/>
      <c r="AJ103" s="13"/>
      <c r="AK103" s="13" t="str">
        <f t="shared" si="10"/>
        <v>30 deg</v>
      </c>
      <c r="AL103" s="13"/>
      <c r="AM103" s="13"/>
      <c r="AN103" s="28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 spans="1:54" ht="12.75">
      <c r="A104" s="13" t="s">
        <v>54</v>
      </c>
      <c r="B104" s="13" t="s">
        <v>29</v>
      </c>
      <c r="C104" s="327">
        <v>177</v>
      </c>
      <c r="D104" s="324">
        <v>84</v>
      </c>
      <c r="E104" s="327">
        <v>185</v>
      </c>
      <c r="F104" s="324">
        <v>87</v>
      </c>
      <c r="G104" s="327">
        <v>183</v>
      </c>
      <c r="H104" s="324">
        <v>87</v>
      </c>
      <c r="I104" s="327">
        <v>171</v>
      </c>
      <c r="J104" s="324">
        <v>84</v>
      </c>
      <c r="K104" s="327">
        <v>150</v>
      </c>
      <c r="L104" s="13">
        <v>78</v>
      </c>
      <c r="M104" s="56">
        <v>28.8</v>
      </c>
      <c r="N104" s="13" t="s">
        <v>29</v>
      </c>
      <c r="O104" s="13" t="str">
        <f t="shared" si="9"/>
        <v>Dera Ghazi Khan</v>
      </c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27">
        <f t="shared" si="11"/>
        <v>185</v>
      </c>
      <c r="AG104" s="13"/>
      <c r="AH104" s="13" t="s">
        <v>29</v>
      </c>
      <c r="AI104" s="13"/>
      <c r="AJ104" s="13"/>
      <c r="AK104" s="13" t="str">
        <f t="shared" si="10"/>
        <v>15 deg</v>
      </c>
      <c r="AL104" s="13"/>
      <c r="AM104" s="13"/>
      <c r="AN104" s="28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 spans="1:54" ht="12.75">
      <c r="A105" s="13" t="s">
        <v>54</v>
      </c>
      <c r="B105" s="13" t="s">
        <v>4</v>
      </c>
      <c r="C105" s="327">
        <v>191</v>
      </c>
      <c r="D105" s="324">
        <v>100</v>
      </c>
      <c r="E105" s="327">
        <v>189</v>
      </c>
      <c r="F105" s="324">
        <v>100</v>
      </c>
      <c r="G105" s="327">
        <v>179</v>
      </c>
      <c r="H105" s="324">
        <v>97</v>
      </c>
      <c r="I105" s="327">
        <v>160</v>
      </c>
      <c r="J105" s="324">
        <v>91</v>
      </c>
      <c r="K105" s="327">
        <v>134</v>
      </c>
      <c r="L105" s="13">
        <v>82</v>
      </c>
      <c r="M105" s="56">
        <v>33.2</v>
      </c>
      <c r="N105" s="13" t="s">
        <v>4</v>
      </c>
      <c r="O105" s="13" t="str">
        <f t="shared" si="9"/>
        <v>Dera Ghazi Khan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27">
        <f t="shared" si="11"/>
        <v>191</v>
      </c>
      <c r="AG105" s="13"/>
      <c r="AH105" s="13" t="s">
        <v>4</v>
      </c>
      <c r="AI105" s="13"/>
      <c r="AJ105" s="13"/>
      <c r="AK105" s="13" t="str">
        <f t="shared" si="10"/>
        <v>0 deg</v>
      </c>
      <c r="AL105" s="13"/>
      <c r="AM105" s="13"/>
      <c r="AN105" s="28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 spans="1:54" ht="12.75">
      <c r="A106" s="13" t="s">
        <v>54</v>
      </c>
      <c r="B106" s="13" t="s">
        <v>30</v>
      </c>
      <c r="C106" s="327">
        <v>185</v>
      </c>
      <c r="D106" s="324">
        <v>101</v>
      </c>
      <c r="E106" s="327">
        <v>181</v>
      </c>
      <c r="F106" s="324">
        <v>101</v>
      </c>
      <c r="G106" s="327">
        <v>168</v>
      </c>
      <c r="H106" s="324">
        <v>96</v>
      </c>
      <c r="I106" s="327">
        <v>147</v>
      </c>
      <c r="J106" s="324">
        <v>89</v>
      </c>
      <c r="K106" s="327">
        <v>120</v>
      </c>
      <c r="L106" s="13">
        <v>79</v>
      </c>
      <c r="M106" s="56">
        <v>33.3</v>
      </c>
      <c r="N106" s="13" t="s">
        <v>30</v>
      </c>
      <c r="O106" s="13" t="str">
        <f t="shared" si="9"/>
        <v>Dera Ghazi Khan</v>
      </c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27">
        <f t="shared" si="11"/>
        <v>185</v>
      </c>
      <c r="AG106" s="13"/>
      <c r="AH106" s="13" t="s">
        <v>30</v>
      </c>
      <c r="AI106" s="13"/>
      <c r="AJ106" s="13"/>
      <c r="AK106" s="13" t="str">
        <f t="shared" si="10"/>
        <v>0 deg</v>
      </c>
      <c r="AL106" s="13"/>
      <c r="AM106" s="13"/>
      <c r="AN106" s="28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 spans="1:54" ht="12.75">
      <c r="A107" s="13" t="s">
        <v>54</v>
      </c>
      <c r="B107" s="13" t="s">
        <v>31</v>
      </c>
      <c r="C107" s="327">
        <v>181</v>
      </c>
      <c r="D107" s="324">
        <v>99</v>
      </c>
      <c r="E107" s="327">
        <v>178</v>
      </c>
      <c r="F107" s="324">
        <v>99</v>
      </c>
      <c r="G107" s="327">
        <v>166</v>
      </c>
      <c r="H107" s="324">
        <v>95</v>
      </c>
      <c r="I107" s="327">
        <v>147</v>
      </c>
      <c r="J107" s="324">
        <v>88</v>
      </c>
      <c r="K107" s="327">
        <v>121</v>
      </c>
      <c r="L107" s="13">
        <v>79</v>
      </c>
      <c r="M107" s="56">
        <v>31.8</v>
      </c>
      <c r="N107" s="13" t="s">
        <v>31</v>
      </c>
      <c r="O107" s="13" t="str">
        <f t="shared" si="9"/>
        <v>Dera Ghazi Khan</v>
      </c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27">
        <f t="shared" si="11"/>
        <v>181</v>
      </c>
      <c r="AG107" s="13"/>
      <c r="AH107" s="13" t="s">
        <v>31</v>
      </c>
      <c r="AI107" s="13"/>
      <c r="AJ107" s="13"/>
      <c r="AK107" s="13" t="str">
        <f t="shared" si="10"/>
        <v>0 deg</v>
      </c>
      <c r="AL107" s="13"/>
      <c r="AM107" s="13"/>
      <c r="AN107" s="28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 spans="1:54" ht="12.75">
      <c r="A108" s="13" t="s">
        <v>54</v>
      </c>
      <c r="B108" s="13" t="s">
        <v>32</v>
      </c>
      <c r="C108" s="327">
        <v>178</v>
      </c>
      <c r="D108" s="324">
        <v>99</v>
      </c>
      <c r="E108" s="327">
        <v>180</v>
      </c>
      <c r="F108" s="324">
        <v>101</v>
      </c>
      <c r="G108" s="327">
        <v>174</v>
      </c>
      <c r="H108" s="324">
        <v>99</v>
      </c>
      <c r="I108" s="327">
        <v>160</v>
      </c>
      <c r="J108" s="324">
        <v>93</v>
      </c>
      <c r="K108" s="327">
        <v>137</v>
      </c>
      <c r="L108" s="13">
        <v>84</v>
      </c>
      <c r="M108" s="56">
        <v>30.9</v>
      </c>
      <c r="N108" s="13" t="s">
        <v>32</v>
      </c>
      <c r="O108" s="13" t="str">
        <f t="shared" si="9"/>
        <v>Dera Ghazi Khan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27">
        <f t="shared" si="11"/>
        <v>180</v>
      </c>
      <c r="AG108" s="13"/>
      <c r="AH108" s="13" t="s">
        <v>32</v>
      </c>
      <c r="AI108" s="13"/>
      <c r="AJ108" s="13"/>
      <c r="AK108" s="13" t="str">
        <f t="shared" si="10"/>
        <v>15 deg</v>
      </c>
      <c r="AL108" s="13"/>
      <c r="AM108" s="13"/>
      <c r="AN108" s="28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 spans="1:54" ht="12.75">
      <c r="A109" s="13" t="s">
        <v>54</v>
      </c>
      <c r="B109" s="13" t="s">
        <v>33</v>
      </c>
      <c r="C109" s="327">
        <v>169</v>
      </c>
      <c r="D109" s="324">
        <v>74</v>
      </c>
      <c r="E109" s="327">
        <v>182</v>
      </c>
      <c r="F109" s="324">
        <v>79</v>
      </c>
      <c r="G109" s="327">
        <v>186</v>
      </c>
      <c r="H109" s="324">
        <v>81</v>
      </c>
      <c r="I109" s="327">
        <v>179</v>
      </c>
      <c r="J109" s="324">
        <v>79</v>
      </c>
      <c r="K109" s="327">
        <v>163</v>
      </c>
      <c r="L109" s="13">
        <v>75</v>
      </c>
      <c r="M109" s="56">
        <v>29.8</v>
      </c>
      <c r="N109" s="13" t="s">
        <v>33</v>
      </c>
      <c r="O109" s="13" t="str">
        <f t="shared" si="9"/>
        <v>Dera Ghazi Khan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27">
        <f t="shared" si="11"/>
        <v>186</v>
      </c>
      <c r="AG109" s="13"/>
      <c r="AH109" s="13" t="s">
        <v>33</v>
      </c>
      <c r="AI109" s="13"/>
      <c r="AJ109" s="13"/>
      <c r="AK109" s="13" t="str">
        <f t="shared" si="10"/>
        <v>30 deg</v>
      </c>
      <c r="AL109" s="13"/>
      <c r="AM109" s="13"/>
      <c r="AN109" s="28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 spans="1:54" ht="12.75">
      <c r="A110" s="13" t="s">
        <v>54</v>
      </c>
      <c r="B110" s="13" t="s">
        <v>34</v>
      </c>
      <c r="C110" s="327">
        <v>138</v>
      </c>
      <c r="D110" s="324">
        <v>63</v>
      </c>
      <c r="E110" s="327">
        <v>157</v>
      </c>
      <c r="F110" s="324">
        <v>69</v>
      </c>
      <c r="G110" s="327">
        <v>169</v>
      </c>
      <c r="H110" s="324">
        <v>72</v>
      </c>
      <c r="I110" s="327">
        <v>170</v>
      </c>
      <c r="J110" s="324">
        <v>73</v>
      </c>
      <c r="K110" s="327">
        <v>163</v>
      </c>
      <c r="L110" s="13">
        <v>71</v>
      </c>
      <c r="M110" s="56">
        <v>25.9</v>
      </c>
      <c r="N110" s="13" t="s">
        <v>34</v>
      </c>
      <c r="O110" s="13" t="str">
        <f t="shared" si="9"/>
        <v>Dera Ghazi Khan</v>
      </c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27">
        <f t="shared" si="11"/>
        <v>170</v>
      </c>
      <c r="AG110" s="13"/>
      <c r="AH110" s="13" t="s">
        <v>34</v>
      </c>
      <c r="AI110" s="13"/>
      <c r="AJ110" s="13"/>
      <c r="AK110" s="13" t="str">
        <f t="shared" si="10"/>
        <v>45 deg</v>
      </c>
      <c r="AL110" s="13"/>
      <c r="AM110" s="13"/>
      <c r="AN110" s="28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 spans="1:54" ht="12.75">
      <c r="A111" s="13" t="s">
        <v>54</v>
      </c>
      <c r="B111" s="13" t="s">
        <v>35</v>
      </c>
      <c r="C111" s="327">
        <v>108</v>
      </c>
      <c r="D111" s="324">
        <v>47</v>
      </c>
      <c r="E111" s="327">
        <v>133</v>
      </c>
      <c r="F111" s="324">
        <v>54</v>
      </c>
      <c r="G111" s="327">
        <v>150</v>
      </c>
      <c r="H111" s="324">
        <v>58</v>
      </c>
      <c r="I111" s="327">
        <v>159</v>
      </c>
      <c r="J111" s="324">
        <v>60</v>
      </c>
      <c r="K111" s="327">
        <v>159</v>
      </c>
      <c r="L111" s="13">
        <v>60</v>
      </c>
      <c r="M111" s="56">
        <v>20</v>
      </c>
      <c r="N111" s="13" t="s">
        <v>35</v>
      </c>
      <c r="O111" s="13" t="str">
        <f t="shared" si="9"/>
        <v>Dera Ghazi Khan</v>
      </c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27">
        <f t="shared" si="11"/>
        <v>159</v>
      </c>
      <c r="AG111" s="13"/>
      <c r="AH111" s="13" t="s">
        <v>35</v>
      </c>
      <c r="AI111" s="13"/>
      <c r="AJ111" s="13"/>
      <c r="AK111" s="13" t="str">
        <f t="shared" si="10"/>
        <v>45 deg</v>
      </c>
      <c r="AL111" s="13"/>
      <c r="AM111" s="13"/>
      <c r="AN111" s="28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 spans="1:54" ht="12.75">
      <c r="A112" s="57" t="s">
        <v>54</v>
      </c>
      <c r="B112" s="16" t="s">
        <v>36</v>
      </c>
      <c r="C112" s="330">
        <v>96</v>
      </c>
      <c r="D112" s="331">
        <v>40</v>
      </c>
      <c r="E112" s="330">
        <v>122</v>
      </c>
      <c r="F112" s="331">
        <v>46</v>
      </c>
      <c r="G112" s="330">
        <v>142</v>
      </c>
      <c r="H112" s="331">
        <v>50</v>
      </c>
      <c r="I112" s="330">
        <v>153</v>
      </c>
      <c r="J112" s="331">
        <v>53</v>
      </c>
      <c r="K112" s="330">
        <v>156</v>
      </c>
      <c r="L112" s="16">
        <v>54</v>
      </c>
      <c r="M112" s="58">
        <v>14.9</v>
      </c>
      <c r="N112" s="16" t="s">
        <v>36</v>
      </c>
      <c r="O112" s="13" t="str">
        <f t="shared" si="9"/>
        <v>Dera Ghazi Khan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27">
        <f>+MAX(C112,E112,G112,I112,K112,)</f>
        <v>156</v>
      </c>
      <c r="AG112" s="13"/>
      <c r="AH112" s="16" t="s">
        <v>36</v>
      </c>
      <c r="AI112" s="13"/>
      <c r="AJ112" s="13"/>
      <c r="AK112" s="13" t="str">
        <f t="shared" si="10"/>
        <v>60 deg</v>
      </c>
      <c r="AL112" s="13"/>
      <c r="AM112" s="13"/>
      <c r="AN112" s="28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 spans="1:54" ht="12.75">
      <c r="A113" s="13" t="s">
        <v>54</v>
      </c>
      <c r="B113" s="13" t="s">
        <v>5</v>
      </c>
      <c r="C113" s="327">
        <v>1785</v>
      </c>
      <c r="D113" s="324">
        <v>874</v>
      </c>
      <c r="E113" s="327">
        <v>1930</v>
      </c>
      <c r="F113" s="324">
        <v>917</v>
      </c>
      <c r="G113" s="327">
        <v>1975</v>
      </c>
      <c r="H113" s="324">
        <v>928</v>
      </c>
      <c r="I113" s="327">
        <v>1916</v>
      </c>
      <c r="J113" s="324">
        <v>905</v>
      </c>
      <c r="K113" s="327">
        <v>1759</v>
      </c>
      <c r="L113" s="13">
        <v>851</v>
      </c>
      <c r="M113" s="56">
        <v>25.1</v>
      </c>
      <c r="N113" s="13" t="s">
        <v>5</v>
      </c>
      <c r="O113" s="13" t="str">
        <f t="shared" si="9"/>
        <v>Dera Ghazi Khan</v>
      </c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27"/>
      <c r="AG113" s="13"/>
      <c r="AH113" s="13" t="s">
        <v>5</v>
      </c>
      <c r="AI113" s="13"/>
      <c r="AJ113" s="13"/>
      <c r="AK113" s="13"/>
      <c r="AL113" s="13"/>
      <c r="AM113" s="13"/>
      <c r="AN113" s="28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 spans="1:54" ht="12.75">
      <c r="A114" s="13"/>
      <c r="B114" s="13"/>
      <c r="C114" s="324"/>
      <c r="D114" s="324"/>
      <c r="E114" s="324"/>
      <c r="F114" s="324"/>
      <c r="G114" s="324"/>
      <c r="H114" s="324"/>
      <c r="I114" s="324"/>
      <c r="J114" s="324"/>
      <c r="K114" s="324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27"/>
      <c r="AG114" s="35">
        <f>+MIN(AF101:AF112)</f>
        <v>148</v>
      </c>
      <c r="AH114" s="13"/>
      <c r="AI114" s="13"/>
      <c r="AJ114" s="13"/>
      <c r="AK114" s="13"/>
      <c r="AL114" s="13" t="str">
        <f>+O101</f>
        <v>Dera Ghazi Khan</v>
      </c>
      <c r="AM114" s="13" t="str">
        <f>+VLOOKUP(AG114,AF101:AK112,6,FALSE)</f>
        <v>45 deg</v>
      </c>
      <c r="AN114" s="28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 spans="1:54" ht="12.75">
      <c r="A115" s="13"/>
      <c r="B115" s="13"/>
      <c r="C115" s="324"/>
      <c r="D115" s="324"/>
      <c r="E115" s="324"/>
      <c r="F115" s="324"/>
      <c r="G115" s="324"/>
      <c r="H115" s="324"/>
      <c r="I115" s="324"/>
      <c r="J115" s="324"/>
      <c r="K115" s="324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27"/>
      <c r="AG115" s="13"/>
      <c r="AH115" s="13"/>
      <c r="AI115" s="13"/>
      <c r="AJ115" s="13"/>
      <c r="AK115" s="13"/>
      <c r="AL115" s="13"/>
      <c r="AM115" s="13"/>
      <c r="AN115" s="28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 spans="1:54" ht="12.75">
      <c r="A116" s="23"/>
      <c r="B116" s="478" t="s">
        <v>56</v>
      </c>
      <c r="C116" s="479"/>
      <c r="D116" s="479"/>
      <c r="E116" s="479"/>
      <c r="F116" s="479"/>
      <c r="G116" s="479"/>
      <c r="H116" s="333"/>
      <c r="I116" s="333"/>
      <c r="J116" s="333"/>
      <c r="K116" s="333"/>
      <c r="L116" s="53"/>
      <c r="M116" s="2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27"/>
      <c r="AG116" s="13"/>
      <c r="AH116" s="13"/>
      <c r="AI116" s="13"/>
      <c r="AJ116" s="13"/>
      <c r="AK116" s="13"/>
      <c r="AL116" s="13"/>
      <c r="AM116" s="13"/>
      <c r="AN116" s="28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 spans="1:54" ht="12.75" customHeight="1">
      <c r="A117" s="23"/>
      <c r="B117" s="479" t="s">
        <v>57</v>
      </c>
      <c r="C117" s="479"/>
      <c r="D117" s="479"/>
      <c r="E117" s="479"/>
      <c r="F117" s="479"/>
      <c r="G117" s="479"/>
      <c r="H117" s="334"/>
      <c r="I117" s="334"/>
      <c r="J117" s="334"/>
      <c r="K117" s="334"/>
      <c r="L117" s="54"/>
      <c r="M117" s="2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27"/>
      <c r="AG117" s="13"/>
      <c r="AH117" s="13"/>
      <c r="AI117" s="13"/>
      <c r="AJ117" s="13"/>
      <c r="AK117" s="13"/>
      <c r="AL117" s="13"/>
      <c r="AM117" s="13"/>
      <c r="AN117" s="28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 spans="1:54" ht="12.75">
      <c r="A118" s="13"/>
      <c r="B118" s="13"/>
      <c r="C118" s="324"/>
      <c r="D118" s="324"/>
      <c r="E118" s="324"/>
      <c r="F118" s="324"/>
      <c r="G118" s="324"/>
      <c r="H118" s="324"/>
      <c r="I118" s="324"/>
      <c r="J118" s="324"/>
      <c r="K118" s="324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27"/>
      <c r="AG118" s="13"/>
      <c r="AH118" s="13"/>
      <c r="AI118" s="13"/>
      <c r="AJ118" s="13"/>
      <c r="AK118" s="13"/>
      <c r="AL118" s="13"/>
      <c r="AM118" s="13"/>
      <c r="AN118" s="28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spans="1:54" ht="12.75">
      <c r="A119" s="13"/>
      <c r="B119" s="13" t="s">
        <v>12</v>
      </c>
      <c r="C119" s="327" t="s">
        <v>13</v>
      </c>
      <c r="D119" s="324" t="s">
        <v>14</v>
      </c>
      <c r="E119" s="327" t="s">
        <v>15</v>
      </c>
      <c r="F119" s="324" t="s">
        <v>16</v>
      </c>
      <c r="G119" s="327" t="s">
        <v>17</v>
      </c>
      <c r="H119" s="324" t="s">
        <v>18</v>
      </c>
      <c r="I119" s="327" t="s">
        <v>19</v>
      </c>
      <c r="J119" s="324" t="s">
        <v>20</v>
      </c>
      <c r="K119" s="327" t="s">
        <v>21</v>
      </c>
      <c r="L119" s="13" t="s">
        <v>22</v>
      </c>
      <c r="M119" s="13" t="s">
        <v>23</v>
      </c>
      <c r="N119" s="13" t="s">
        <v>12</v>
      </c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27"/>
      <c r="AG119" s="13"/>
      <c r="AH119" s="13"/>
      <c r="AI119" s="13"/>
      <c r="AJ119" s="13"/>
      <c r="AK119" s="13"/>
      <c r="AL119" s="13"/>
      <c r="AM119" s="13"/>
      <c r="AN119" s="28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 spans="1:54" ht="12.75">
      <c r="A120" s="13"/>
      <c r="B120" s="13"/>
      <c r="C120" s="327" t="s">
        <v>24</v>
      </c>
      <c r="D120" s="324" t="s">
        <v>24</v>
      </c>
      <c r="E120" s="327" t="s">
        <v>24</v>
      </c>
      <c r="F120" s="324" t="s">
        <v>24</v>
      </c>
      <c r="G120" s="327" t="s">
        <v>24</v>
      </c>
      <c r="H120" s="324" t="s">
        <v>24</v>
      </c>
      <c r="I120" s="327" t="s">
        <v>24</v>
      </c>
      <c r="J120" s="324" t="s">
        <v>24</v>
      </c>
      <c r="K120" s="327" t="s">
        <v>24</v>
      </c>
      <c r="L120" s="13" t="s">
        <v>24</v>
      </c>
      <c r="M120" s="13" t="s">
        <v>25</v>
      </c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27"/>
      <c r="AG120" s="13"/>
      <c r="AH120" s="13"/>
      <c r="AI120" s="13"/>
      <c r="AJ120" s="13"/>
      <c r="AK120" s="13"/>
      <c r="AL120" s="13"/>
      <c r="AM120" s="13"/>
      <c r="AN120" s="28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 spans="1:54" ht="12.75">
      <c r="A121" s="13"/>
      <c r="B121" s="13"/>
      <c r="C121" s="327"/>
      <c r="D121" s="324"/>
      <c r="E121" s="327"/>
      <c r="F121" s="324"/>
      <c r="G121" s="327"/>
      <c r="H121" s="324"/>
      <c r="I121" s="327"/>
      <c r="J121" s="324"/>
      <c r="K121" s="327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27"/>
      <c r="AG121" s="13"/>
      <c r="AH121" s="31" t="s">
        <v>45</v>
      </c>
      <c r="AI121" s="31"/>
      <c r="AJ121" s="13"/>
      <c r="AK121" s="13"/>
      <c r="AL121" s="13"/>
      <c r="AM121" s="13"/>
      <c r="AN121" s="28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 spans="1:54" ht="12.75">
      <c r="A122" s="13" t="s">
        <v>56</v>
      </c>
      <c r="B122" s="13" t="s">
        <v>26</v>
      </c>
      <c r="C122" s="327">
        <v>85</v>
      </c>
      <c r="D122" s="324">
        <v>41</v>
      </c>
      <c r="E122" s="327">
        <v>106</v>
      </c>
      <c r="F122" s="324">
        <v>45</v>
      </c>
      <c r="G122" s="327">
        <v>120</v>
      </c>
      <c r="H122" s="324">
        <v>49</v>
      </c>
      <c r="I122" s="327">
        <v>128</v>
      </c>
      <c r="J122" s="324">
        <v>50</v>
      </c>
      <c r="K122" s="327">
        <v>129</v>
      </c>
      <c r="L122" s="13">
        <v>49</v>
      </c>
      <c r="M122" s="34">
        <v>11.7</v>
      </c>
      <c r="N122" s="13" t="s">
        <v>26</v>
      </c>
      <c r="O122" s="13" t="str">
        <f t="shared" si="9"/>
        <v>Faisalabad(Lyallpur)</v>
      </c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27">
        <f>+MAX(C122,E122,G122,I122,K122,)</f>
        <v>129</v>
      </c>
      <c r="AG122" s="13"/>
      <c r="AH122" s="13" t="s">
        <v>26</v>
      </c>
      <c r="AI122" s="13" t="str">
        <f>+VLOOKUP(AG135,AF122:AH134,3,FALSE)</f>
        <v>Jan</v>
      </c>
      <c r="AJ122" s="13"/>
      <c r="AK122" s="13" t="str">
        <f aca="true" t="shared" si="12" ref="AK122:AK133">+INDEX($C$16:$K$16,MATCH(AF122,C122:K122,0))</f>
        <v>60 deg</v>
      </c>
      <c r="AL122" s="13"/>
      <c r="AM122" s="13"/>
      <c r="AN122" s="28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 spans="1:54" ht="12.75">
      <c r="A123" s="13" t="s">
        <v>56</v>
      </c>
      <c r="B123" s="13" t="s">
        <v>27</v>
      </c>
      <c r="C123" s="327">
        <v>104</v>
      </c>
      <c r="D123" s="324">
        <v>53</v>
      </c>
      <c r="E123" s="327">
        <v>121</v>
      </c>
      <c r="F123" s="324">
        <v>58</v>
      </c>
      <c r="G123" s="327">
        <v>132</v>
      </c>
      <c r="H123" s="324">
        <v>61</v>
      </c>
      <c r="I123" s="327">
        <v>136</v>
      </c>
      <c r="J123" s="324">
        <v>61</v>
      </c>
      <c r="K123" s="327">
        <v>132</v>
      </c>
      <c r="L123" s="13">
        <v>59</v>
      </c>
      <c r="M123" s="34">
        <v>15.6</v>
      </c>
      <c r="N123" s="13" t="s">
        <v>27</v>
      </c>
      <c r="O123" s="13" t="str">
        <f t="shared" si="9"/>
        <v>Faisalabad(Lyallpur)</v>
      </c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27">
        <f aca="true" t="shared" si="13" ref="AF123:AF132">+MAX(C123,E123,G123,I123,K123,)</f>
        <v>136</v>
      </c>
      <c r="AG123" s="13"/>
      <c r="AH123" s="13" t="s">
        <v>27</v>
      </c>
      <c r="AI123" s="13"/>
      <c r="AJ123" s="13"/>
      <c r="AK123" s="13" t="str">
        <f t="shared" si="12"/>
        <v>45 deg</v>
      </c>
      <c r="AL123" s="13"/>
      <c r="AM123" s="13"/>
      <c r="AN123" s="28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 spans="1:54" ht="12.75">
      <c r="A124" s="13" t="s">
        <v>56</v>
      </c>
      <c r="B124" s="13" t="s">
        <v>28</v>
      </c>
      <c r="C124" s="327">
        <v>144</v>
      </c>
      <c r="D124" s="324">
        <v>72</v>
      </c>
      <c r="E124" s="327">
        <v>158</v>
      </c>
      <c r="F124" s="324">
        <v>77</v>
      </c>
      <c r="G124" s="327">
        <v>165</v>
      </c>
      <c r="H124" s="324">
        <v>78</v>
      </c>
      <c r="I124" s="327">
        <v>163</v>
      </c>
      <c r="J124" s="324">
        <v>77</v>
      </c>
      <c r="K124" s="327">
        <v>152</v>
      </c>
      <c r="L124" s="13">
        <v>74</v>
      </c>
      <c r="M124" s="34">
        <v>20.9</v>
      </c>
      <c r="N124" s="13" t="s">
        <v>28</v>
      </c>
      <c r="O124" s="13" t="str">
        <f t="shared" si="9"/>
        <v>Faisalabad(Lyallpur)</v>
      </c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27">
        <f t="shared" si="13"/>
        <v>165</v>
      </c>
      <c r="AG124" s="13"/>
      <c r="AH124" s="13" t="s">
        <v>28</v>
      </c>
      <c r="AI124" s="13"/>
      <c r="AJ124" s="13"/>
      <c r="AK124" s="13" t="str">
        <f t="shared" si="12"/>
        <v>30 deg</v>
      </c>
      <c r="AL124" s="13"/>
      <c r="AM124" s="13"/>
      <c r="AN124" s="28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1:54" ht="12.75">
      <c r="A125" s="13" t="s">
        <v>56</v>
      </c>
      <c r="B125" s="13" t="s">
        <v>29</v>
      </c>
      <c r="C125" s="327">
        <v>162</v>
      </c>
      <c r="D125" s="324">
        <v>84</v>
      </c>
      <c r="E125" s="327">
        <v>169</v>
      </c>
      <c r="F125" s="324">
        <v>86</v>
      </c>
      <c r="G125" s="327">
        <v>166</v>
      </c>
      <c r="H125" s="324">
        <v>86</v>
      </c>
      <c r="I125" s="327">
        <v>155</v>
      </c>
      <c r="J125" s="324">
        <v>82</v>
      </c>
      <c r="K125" s="327">
        <v>137</v>
      </c>
      <c r="L125" s="13">
        <v>76</v>
      </c>
      <c r="M125" s="34">
        <v>26.9</v>
      </c>
      <c r="N125" s="13" t="s">
        <v>29</v>
      </c>
      <c r="O125" s="13" t="str">
        <f t="shared" si="9"/>
        <v>Faisalabad(Lyallpur)</v>
      </c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27">
        <f t="shared" si="13"/>
        <v>169</v>
      </c>
      <c r="AG125" s="13"/>
      <c r="AH125" s="13" t="s">
        <v>29</v>
      </c>
      <c r="AI125" s="13"/>
      <c r="AJ125" s="13"/>
      <c r="AK125" s="13" t="str">
        <f t="shared" si="12"/>
        <v>15 deg</v>
      </c>
      <c r="AL125" s="13"/>
      <c r="AM125" s="13"/>
      <c r="AN125" s="28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 spans="1:54" ht="12.75">
      <c r="A126" s="13" t="s">
        <v>56</v>
      </c>
      <c r="B126" s="13" t="s">
        <v>4</v>
      </c>
      <c r="C126" s="327">
        <v>185</v>
      </c>
      <c r="D126" s="324">
        <v>97</v>
      </c>
      <c r="E126" s="327">
        <v>185</v>
      </c>
      <c r="F126" s="324">
        <v>98</v>
      </c>
      <c r="G126" s="327">
        <v>176</v>
      </c>
      <c r="H126" s="324">
        <v>95</v>
      </c>
      <c r="I126" s="327">
        <v>158</v>
      </c>
      <c r="J126" s="324">
        <v>89</v>
      </c>
      <c r="K126" s="327">
        <v>133</v>
      </c>
      <c r="L126" s="13">
        <v>80</v>
      </c>
      <c r="M126" s="34">
        <v>31.9</v>
      </c>
      <c r="N126" s="13" t="s">
        <v>4</v>
      </c>
      <c r="O126" s="13" t="str">
        <f t="shared" si="9"/>
        <v>Faisalabad(Lyallpur)</v>
      </c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27">
        <f t="shared" si="13"/>
        <v>185</v>
      </c>
      <c r="AG126" s="13"/>
      <c r="AH126" s="13" t="s">
        <v>4</v>
      </c>
      <c r="AI126" s="13"/>
      <c r="AJ126" s="13"/>
      <c r="AK126" s="13" t="str">
        <f t="shared" si="12"/>
        <v>0 deg</v>
      </c>
      <c r="AL126" s="13"/>
      <c r="AM126" s="13"/>
      <c r="AN126" s="28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 spans="1:54" ht="12.75">
      <c r="A127" s="13" t="s">
        <v>56</v>
      </c>
      <c r="B127" s="13" t="s">
        <v>30</v>
      </c>
      <c r="C127" s="327">
        <v>181</v>
      </c>
      <c r="D127" s="324">
        <v>100</v>
      </c>
      <c r="E127" s="327">
        <v>177</v>
      </c>
      <c r="F127" s="324">
        <v>99</v>
      </c>
      <c r="G127" s="327">
        <v>165</v>
      </c>
      <c r="H127" s="324">
        <v>95</v>
      </c>
      <c r="I127" s="327">
        <v>146</v>
      </c>
      <c r="J127" s="324">
        <v>88</v>
      </c>
      <c r="K127" s="327">
        <v>120</v>
      </c>
      <c r="L127" s="13">
        <v>78</v>
      </c>
      <c r="M127" s="34">
        <v>32.5</v>
      </c>
      <c r="N127" s="13" t="s">
        <v>30</v>
      </c>
      <c r="O127" s="13" t="str">
        <f t="shared" si="9"/>
        <v>Faisalabad(Lyallpur)</v>
      </c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27">
        <f t="shared" si="13"/>
        <v>181</v>
      </c>
      <c r="AG127" s="13"/>
      <c r="AH127" s="13" t="s">
        <v>30</v>
      </c>
      <c r="AI127" s="13"/>
      <c r="AJ127" s="13"/>
      <c r="AK127" s="13" t="str">
        <f t="shared" si="12"/>
        <v>0 deg</v>
      </c>
      <c r="AL127" s="13"/>
      <c r="AM127" s="13"/>
      <c r="AN127" s="28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 spans="1:54" ht="12.75">
      <c r="A128" s="13" t="s">
        <v>56</v>
      </c>
      <c r="B128" s="13" t="s">
        <v>31</v>
      </c>
      <c r="C128" s="327">
        <v>166</v>
      </c>
      <c r="D128" s="324">
        <v>102</v>
      </c>
      <c r="E128" s="327">
        <v>164</v>
      </c>
      <c r="F128" s="324">
        <v>102</v>
      </c>
      <c r="G128" s="327">
        <v>154</v>
      </c>
      <c r="H128" s="324">
        <v>97</v>
      </c>
      <c r="I128" s="327">
        <v>137</v>
      </c>
      <c r="J128" s="324">
        <v>90</v>
      </c>
      <c r="K128" s="327">
        <v>115</v>
      </c>
      <c r="L128" s="13">
        <v>80</v>
      </c>
      <c r="M128" s="34">
        <v>30.9</v>
      </c>
      <c r="N128" s="13" t="s">
        <v>31</v>
      </c>
      <c r="O128" s="13" t="str">
        <f t="shared" si="9"/>
        <v>Faisalabad(Lyallpur)</v>
      </c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27">
        <f t="shared" si="13"/>
        <v>166</v>
      </c>
      <c r="AG128" s="13"/>
      <c r="AH128" s="13" t="s">
        <v>31</v>
      </c>
      <c r="AI128" s="13"/>
      <c r="AJ128" s="13"/>
      <c r="AK128" s="13" t="str">
        <f t="shared" si="12"/>
        <v>0 deg</v>
      </c>
      <c r="AL128" s="13"/>
      <c r="AM128" s="13"/>
      <c r="AN128" s="28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 spans="1:54" ht="12.75">
      <c r="A129" s="13" t="s">
        <v>56</v>
      </c>
      <c r="B129" s="13" t="s">
        <v>32</v>
      </c>
      <c r="C129" s="327">
        <v>159</v>
      </c>
      <c r="D129" s="324">
        <v>96</v>
      </c>
      <c r="E129" s="327">
        <v>162</v>
      </c>
      <c r="F129" s="324">
        <v>97</v>
      </c>
      <c r="G129" s="327">
        <v>156</v>
      </c>
      <c r="H129" s="324">
        <v>95</v>
      </c>
      <c r="I129" s="327">
        <v>143</v>
      </c>
      <c r="J129" s="324">
        <v>89</v>
      </c>
      <c r="K129" s="327">
        <v>123</v>
      </c>
      <c r="L129" s="13">
        <v>81</v>
      </c>
      <c r="M129" s="34">
        <v>30.4</v>
      </c>
      <c r="N129" s="13" t="s">
        <v>32</v>
      </c>
      <c r="O129" s="13" t="str">
        <f t="shared" si="9"/>
        <v>Faisalabad(Lyallpur)</v>
      </c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27">
        <f t="shared" si="13"/>
        <v>162</v>
      </c>
      <c r="AG129" s="13"/>
      <c r="AH129" s="13" t="s">
        <v>32</v>
      </c>
      <c r="AI129" s="13"/>
      <c r="AJ129" s="13"/>
      <c r="AK129" s="13" t="str">
        <f t="shared" si="12"/>
        <v>15 deg</v>
      </c>
      <c r="AL129" s="13"/>
      <c r="AM129" s="13"/>
      <c r="AN129" s="28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 spans="1:54" ht="12.75">
      <c r="A130" s="13" t="s">
        <v>56</v>
      </c>
      <c r="B130" s="13" t="s">
        <v>33</v>
      </c>
      <c r="C130" s="327">
        <v>150</v>
      </c>
      <c r="D130" s="324">
        <v>76</v>
      </c>
      <c r="E130" s="327">
        <v>161</v>
      </c>
      <c r="F130" s="324">
        <v>80</v>
      </c>
      <c r="G130" s="327">
        <v>164</v>
      </c>
      <c r="H130" s="324">
        <v>81</v>
      </c>
      <c r="I130" s="327">
        <v>158</v>
      </c>
      <c r="J130" s="324">
        <v>79</v>
      </c>
      <c r="K130" s="327">
        <v>144</v>
      </c>
      <c r="L130" s="13">
        <v>75</v>
      </c>
      <c r="M130" s="34">
        <v>29</v>
      </c>
      <c r="N130" s="13" t="s">
        <v>33</v>
      </c>
      <c r="O130" s="13" t="str">
        <f t="shared" si="9"/>
        <v>Faisalabad(Lyallpur)</v>
      </c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27">
        <f t="shared" si="13"/>
        <v>164</v>
      </c>
      <c r="AG130" s="13"/>
      <c r="AH130" s="13" t="s">
        <v>33</v>
      </c>
      <c r="AI130" s="13"/>
      <c r="AJ130" s="13"/>
      <c r="AK130" s="13" t="str">
        <f t="shared" si="12"/>
        <v>30 deg</v>
      </c>
      <c r="AL130" s="13"/>
      <c r="AM130" s="13"/>
      <c r="AN130" s="28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 spans="1:54" ht="12.75">
      <c r="A131" s="13" t="s">
        <v>56</v>
      </c>
      <c r="B131" s="13" t="s">
        <v>34</v>
      </c>
      <c r="C131" s="327">
        <v>131</v>
      </c>
      <c r="D131" s="324">
        <v>67</v>
      </c>
      <c r="E131" s="327">
        <v>149</v>
      </c>
      <c r="F131" s="324">
        <v>73</v>
      </c>
      <c r="G131" s="327">
        <v>159</v>
      </c>
      <c r="H131" s="324">
        <v>76</v>
      </c>
      <c r="I131" s="327">
        <v>161</v>
      </c>
      <c r="J131" s="324">
        <v>76</v>
      </c>
      <c r="K131" s="327">
        <v>154</v>
      </c>
      <c r="L131" s="13">
        <v>74</v>
      </c>
      <c r="M131" s="34">
        <v>24.6</v>
      </c>
      <c r="N131" s="13" t="s">
        <v>34</v>
      </c>
      <c r="O131" s="13" t="str">
        <f t="shared" si="9"/>
        <v>Faisalabad(Lyallpur)</v>
      </c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27">
        <f t="shared" si="13"/>
        <v>161</v>
      </c>
      <c r="AG131" s="13"/>
      <c r="AH131" s="13" t="s">
        <v>34</v>
      </c>
      <c r="AI131" s="13"/>
      <c r="AJ131" s="13"/>
      <c r="AK131" s="13" t="str">
        <f t="shared" si="12"/>
        <v>45 deg</v>
      </c>
      <c r="AL131" s="13"/>
      <c r="AM131" s="13"/>
      <c r="AN131" s="28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 spans="1:54" ht="12.75">
      <c r="A132" s="13" t="s">
        <v>56</v>
      </c>
      <c r="B132" s="13" t="s">
        <v>35</v>
      </c>
      <c r="C132" s="327">
        <v>100</v>
      </c>
      <c r="D132" s="324">
        <v>48</v>
      </c>
      <c r="E132" s="327">
        <v>121</v>
      </c>
      <c r="F132" s="324">
        <v>54</v>
      </c>
      <c r="G132" s="327">
        <v>137</v>
      </c>
      <c r="H132" s="324">
        <v>58</v>
      </c>
      <c r="I132" s="327">
        <v>145</v>
      </c>
      <c r="J132" s="324">
        <v>60</v>
      </c>
      <c r="K132" s="327">
        <v>145</v>
      </c>
      <c r="L132" s="13">
        <v>59</v>
      </c>
      <c r="M132" s="34">
        <v>18.4</v>
      </c>
      <c r="N132" s="13" t="s">
        <v>35</v>
      </c>
      <c r="O132" s="13" t="str">
        <f t="shared" si="9"/>
        <v>Faisalabad(Lyallpur)</v>
      </c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27">
        <f t="shared" si="13"/>
        <v>145</v>
      </c>
      <c r="AG132" s="13"/>
      <c r="AH132" s="13" t="s">
        <v>35</v>
      </c>
      <c r="AI132" s="13"/>
      <c r="AJ132" s="13"/>
      <c r="AK132" s="13" t="str">
        <f t="shared" si="12"/>
        <v>45 deg</v>
      </c>
      <c r="AL132" s="13"/>
      <c r="AM132" s="13"/>
      <c r="AN132" s="28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 spans="1:54" ht="12.75">
      <c r="A133" s="16" t="s">
        <v>56</v>
      </c>
      <c r="B133" s="16" t="s">
        <v>36</v>
      </c>
      <c r="C133" s="330">
        <v>85</v>
      </c>
      <c r="D133" s="331">
        <v>44</v>
      </c>
      <c r="E133" s="330">
        <v>106</v>
      </c>
      <c r="F133" s="331">
        <v>50</v>
      </c>
      <c r="G133" s="330">
        <v>122</v>
      </c>
      <c r="H133" s="331">
        <v>54</v>
      </c>
      <c r="I133" s="330">
        <v>131</v>
      </c>
      <c r="J133" s="331">
        <v>55</v>
      </c>
      <c r="K133" s="330">
        <v>133</v>
      </c>
      <c r="L133" s="16">
        <v>55</v>
      </c>
      <c r="M133" s="48">
        <v>13.5</v>
      </c>
      <c r="N133" s="16" t="s">
        <v>36</v>
      </c>
      <c r="O133" s="13" t="str">
        <f t="shared" si="9"/>
        <v>Faisalabad(Lyallpur)</v>
      </c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27">
        <f>+MAX(C133,E133,G133,I133,K133,)</f>
        <v>133</v>
      </c>
      <c r="AG133" s="13"/>
      <c r="AH133" s="16" t="s">
        <v>36</v>
      </c>
      <c r="AI133" s="13"/>
      <c r="AJ133" s="13"/>
      <c r="AK133" s="13" t="str">
        <f t="shared" si="12"/>
        <v>60 deg</v>
      </c>
      <c r="AL133" s="13"/>
      <c r="AM133" s="13"/>
      <c r="AN133" s="28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 spans="1:54" ht="12.75">
      <c r="A134" s="13" t="s">
        <v>56</v>
      </c>
      <c r="B134" s="13" t="s">
        <v>5</v>
      </c>
      <c r="C134" s="327">
        <v>1651</v>
      </c>
      <c r="D134" s="324">
        <v>879</v>
      </c>
      <c r="E134" s="327">
        <v>1778</v>
      </c>
      <c r="F134" s="324">
        <v>918</v>
      </c>
      <c r="G134" s="327">
        <v>1816</v>
      </c>
      <c r="H134" s="324">
        <v>925</v>
      </c>
      <c r="I134" s="327">
        <v>1761</v>
      </c>
      <c r="J134" s="324">
        <v>898</v>
      </c>
      <c r="K134" s="327">
        <v>1617</v>
      </c>
      <c r="L134" s="13">
        <v>841</v>
      </c>
      <c r="M134" s="34">
        <v>23.9</v>
      </c>
      <c r="N134" s="13" t="s">
        <v>5</v>
      </c>
      <c r="O134" s="13" t="str">
        <f t="shared" si="9"/>
        <v>Faisalabad(Lyallpur)</v>
      </c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27"/>
      <c r="AG134" s="13"/>
      <c r="AH134" s="13" t="s">
        <v>5</v>
      </c>
      <c r="AI134" s="13"/>
      <c r="AJ134" s="13"/>
      <c r="AK134" s="13"/>
      <c r="AL134" s="13"/>
      <c r="AM134" s="13"/>
      <c r="AN134" s="28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 spans="1:54" ht="12.75">
      <c r="A135" s="13"/>
      <c r="B135" s="13"/>
      <c r="C135" s="324"/>
      <c r="D135" s="324"/>
      <c r="E135" s="324"/>
      <c r="F135" s="324"/>
      <c r="G135" s="324"/>
      <c r="H135" s="324"/>
      <c r="I135" s="324"/>
      <c r="J135" s="324"/>
      <c r="K135" s="324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27"/>
      <c r="AG135" s="35">
        <f>+MIN(AF122:AF133)</f>
        <v>129</v>
      </c>
      <c r="AH135" s="13"/>
      <c r="AI135" s="13"/>
      <c r="AJ135" s="13"/>
      <c r="AK135" s="13"/>
      <c r="AL135" s="13" t="str">
        <f>+O122</f>
        <v>Faisalabad(Lyallpur)</v>
      </c>
      <c r="AM135" s="13" t="str">
        <f>+VLOOKUP(AG135,AF122:AK133,6,FALSE)</f>
        <v>60 deg</v>
      </c>
      <c r="AN135" s="28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 spans="1:54" ht="12.75">
      <c r="A136" s="13"/>
      <c r="B136" s="13"/>
      <c r="C136" s="324"/>
      <c r="D136" s="324"/>
      <c r="E136" s="324"/>
      <c r="F136" s="324"/>
      <c r="G136" s="324"/>
      <c r="H136" s="324"/>
      <c r="I136" s="324"/>
      <c r="J136" s="324"/>
      <c r="K136" s="324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27"/>
      <c r="AG136" s="13"/>
      <c r="AH136" s="13"/>
      <c r="AI136" s="13"/>
      <c r="AJ136" s="13"/>
      <c r="AK136" s="13"/>
      <c r="AL136" s="13"/>
      <c r="AM136" s="13"/>
      <c r="AN136" s="28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 spans="1:54" ht="12.75">
      <c r="A137" s="23"/>
      <c r="B137" s="478" t="s">
        <v>58</v>
      </c>
      <c r="C137" s="479"/>
      <c r="D137" s="479"/>
      <c r="E137" s="479"/>
      <c r="F137" s="479"/>
      <c r="G137" s="479"/>
      <c r="H137" s="333"/>
      <c r="I137" s="333"/>
      <c r="J137" s="333"/>
      <c r="K137" s="333"/>
      <c r="L137" s="53"/>
      <c r="M137" s="2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27"/>
      <c r="AG137" s="13"/>
      <c r="AH137" s="13"/>
      <c r="AI137" s="13"/>
      <c r="AJ137" s="13"/>
      <c r="AK137" s="13"/>
      <c r="AL137" s="13"/>
      <c r="AM137" s="13"/>
      <c r="AN137" s="28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 spans="1:54" ht="12.75" customHeight="1">
      <c r="A138" s="23"/>
      <c r="B138" s="479" t="s">
        <v>59</v>
      </c>
      <c r="C138" s="479"/>
      <c r="D138" s="479"/>
      <c r="E138" s="479"/>
      <c r="F138" s="479"/>
      <c r="G138" s="479"/>
      <c r="H138" s="334"/>
      <c r="I138" s="334"/>
      <c r="J138" s="334"/>
      <c r="K138" s="334"/>
      <c r="L138" s="54"/>
      <c r="M138" s="2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27"/>
      <c r="AG138" s="13"/>
      <c r="AH138" s="13"/>
      <c r="AI138" s="13"/>
      <c r="AJ138" s="13"/>
      <c r="AK138" s="13"/>
      <c r="AL138" s="13"/>
      <c r="AM138" s="13"/>
      <c r="AN138" s="28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 spans="1:54" ht="12.75">
      <c r="A139" s="13"/>
      <c r="B139" s="13"/>
      <c r="C139" s="324"/>
      <c r="D139" s="324"/>
      <c r="E139" s="324"/>
      <c r="F139" s="324"/>
      <c r="G139" s="324"/>
      <c r="H139" s="324"/>
      <c r="I139" s="324"/>
      <c r="J139" s="324"/>
      <c r="K139" s="324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27"/>
      <c r="AG139" s="13"/>
      <c r="AH139" s="13"/>
      <c r="AI139" s="13"/>
      <c r="AJ139" s="13"/>
      <c r="AK139" s="13"/>
      <c r="AL139" s="13"/>
      <c r="AM139" s="13"/>
      <c r="AN139" s="28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 spans="1:54" ht="12.75">
      <c r="A140" s="13"/>
      <c r="B140" s="13" t="s">
        <v>12</v>
      </c>
      <c r="C140" s="327" t="s">
        <v>13</v>
      </c>
      <c r="D140" s="324" t="s">
        <v>14</v>
      </c>
      <c r="E140" s="327" t="s">
        <v>15</v>
      </c>
      <c r="F140" s="324" t="s">
        <v>16</v>
      </c>
      <c r="G140" s="327" t="s">
        <v>17</v>
      </c>
      <c r="H140" s="324" t="s">
        <v>18</v>
      </c>
      <c r="I140" s="327" t="s">
        <v>19</v>
      </c>
      <c r="J140" s="324" t="s">
        <v>20</v>
      </c>
      <c r="K140" s="327" t="s">
        <v>21</v>
      </c>
      <c r="L140" s="13" t="s">
        <v>22</v>
      </c>
      <c r="M140" s="13" t="s">
        <v>23</v>
      </c>
      <c r="N140" s="13" t="s">
        <v>12</v>
      </c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27"/>
      <c r="AG140" s="13"/>
      <c r="AH140" s="13"/>
      <c r="AI140" s="13"/>
      <c r="AJ140" s="13"/>
      <c r="AK140" s="13"/>
      <c r="AL140" s="13"/>
      <c r="AM140" s="13"/>
      <c r="AN140" s="28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 spans="1:54" ht="12.75">
      <c r="A141" s="13"/>
      <c r="B141" s="13"/>
      <c r="C141" s="327" t="s">
        <v>24</v>
      </c>
      <c r="D141" s="324" t="s">
        <v>24</v>
      </c>
      <c r="E141" s="327" t="s">
        <v>24</v>
      </c>
      <c r="F141" s="324" t="s">
        <v>24</v>
      </c>
      <c r="G141" s="327" t="s">
        <v>24</v>
      </c>
      <c r="H141" s="324" t="s">
        <v>24</v>
      </c>
      <c r="I141" s="327" t="s">
        <v>24</v>
      </c>
      <c r="J141" s="324" t="s">
        <v>24</v>
      </c>
      <c r="K141" s="327" t="s">
        <v>24</v>
      </c>
      <c r="L141" s="13" t="s">
        <v>24</v>
      </c>
      <c r="M141" s="13" t="s">
        <v>25</v>
      </c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27"/>
      <c r="AG141" s="13"/>
      <c r="AH141" s="13"/>
      <c r="AI141" s="13"/>
      <c r="AJ141" s="13"/>
      <c r="AK141" s="13"/>
      <c r="AL141" s="13"/>
      <c r="AM141" s="13"/>
      <c r="AN141" s="28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 spans="1:54" ht="12.75">
      <c r="A142" s="13"/>
      <c r="B142" s="13"/>
      <c r="C142" s="327"/>
      <c r="D142" s="324"/>
      <c r="E142" s="327"/>
      <c r="F142" s="324"/>
      <c r="G142" s="327"/>
      <c r="H142" s="324"/>
      <c r="I142" s="327"/>
      <c r="J142" s="324"/>
      <c r="K142" s="327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27"/>
      <c r="AG142" s="13"/>
      <c r="AH142" s="31" t="s">
        <v>45</v>
      </c>
      <c r="AI142" s="31"/>
      <c r="AJ142" s="13"/>
      <c r="AK142" s="13"/>
      <c r="AL142" s="13"/>
      <c r="AM142" s="13"/>
      <c r="AN142" s="28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 spans="1:54" ht="12.75">
      <c r="A143" s="13" t="s">
        <v>58</v>
      </c>
      <c r="B143" s="13" t="s">
        <v>26</v>
      </c>
      <c r="C143" s="327">
        <v>83</v>
      </c>
      <c r="D143" s="324">
        <v>42</v>
      </c>
      <c r="E143" s="327">
        <v>101</v>
      </c>
      <c r="F143" s="324">
        <v>47</v>
      </c>
      <c r="G143" s="327">
        <v>115</v>
      </c>
      <c r="H143" s="324">
        <v>50</v>
      </c>
      <c r="I143" s="327">
        <v>122</v>
      </c>
      <c r="J143" s="324">
        <v>51</v>
      </c>
      <c r="K143" s="327">
        <v>122</v>
      </c>
      <c r="L143" s="13">
        <v>50</v>
      </c>
      <c r="M143" s="13">
        <v>11.5</v>
      </c>
      <c r="N143" s="13" t="s">
        <v>26</v>
      </c>
      <c r="O143" s="13" t="str">
        <f t="shared" si="9"/>
        <v>Gujranwala</v>
      </c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27">
        <f>+MAX(C143,E143,G143,I143,K143,)</f>
        <v>122</v>
      </c>
      <c r="AG143" s="13"/>
      <c r="AH143" s="13" t="s">
        <v>26</v>
      </c>
      <c r="AI143" s="13" t="str">
        <f>+VLOOKUP(AG156,AF143:AH155,3,FALSE)</f>
        <v>Jan</v>
      </c>
      <c r="AJ143" s="13"/>
      <c r="AK143" s="13" t="str">
        <f aca="true" t="shared" si="14" ref="AK143:AK154">+INDEX($C$16:$K$16,MATCH(AF143,C143:K143,0))</f>
        <v>45 deg</v>
      </c>
      <c r="AL143" s="13"/>
      <c r="AM143" s="13"/>
      <c r="AN143" s="28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 spans="1:54" ht="12.75">
      <c r="A144" s="13" t="s">
        <v>58</v>
      </c>
      <c r="B144" s="13" t="s">
        <v>27</v>
      </c>
      <c r="C144" s="327">
        <v>102</v>
      </c>
      <c r="D144" s="324">
        <v>48</v>
      </c>
      <c r="E144" s="327">
        <v>120</v>
      </c>
      <c r="F144" s="324">
        <v>53</v>
      </c>
      <c r="G144" s="327">
        <v>133</v>
      </c>
      <c r="H144" s="324">
        <v>56</v>
      </c>
      <c r="I144" s="327">
        <v>138</v>
      </c>
      <c r="J144" s="324">
        <v>57</v>
      </c>
      <c r="K144" s="327">
        <v>136</v>
      </c>
      <c r="L144" s="13">
        <v>56</v>
      </c>
      <c r="M144" s="13">
        <v>15.3</v>
      </c>
      <c r="N144" s="13" t="s">
        <v>27</v>
      </c>
      <c r="O144" s="13" t="str">
        <f t="shared" si="9"/>
        <v>Gujranwala</v>
      </c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27">
        <f aca="true" t="shared" si="15" ref="AF144:AF153">+MAX(C144,E144,G144,I144,K144,)</f>
        <v>138</v>
      </c>
      <c r="AG144" s="13"/>
      <c r="AH144" s="13" t="s">
        <v>27</v>
      </c>
      <c r="AI144" s="13"/>
      <c r="AJ144" s="13"/>
      <c r="AK144" s="13" t="str">
        <f t="shared" si="14"/>
        <v>45 deg</v>
      </c>
      <c r="AL144" s="13"/>
      <c r="AM144" s="13"/>
      <c r="AN144" s="28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 spans="1:54" ht="12.75">
      <c r="A145" s="13" t="s">
        <v>58</v>
      </c>
      <c r="B145" s="13" t="s">
        <v>28</v>
      </c>
      <c r="C145" s="327">
        <v>142</v>
      </c>
      <c r="D145" s="324">
        <v>69</v>
      </c>
      <c r="E145" s="327">
        <v>157</v>
      </c>
      <c r="F145" s="324">
        <v>73</v>
      </c>
      <c r="G145" s="327">
        <v>164</v>
      </c>
      <c r="H145" s="324">
        <v>75</v>
      </c>
      <c r="I145" s="327">
        <v>162</v>
      </c>
      <c r="J145" s="324">
        <v>74</v>
      </c>
      <c r="K145" s="327">
        <v>152</v>
      </c>
      <c r="L145" s="13">
        <v>71</v>
      </c>
      <c r="M145" s="13">
        <v>20.6</v>
      </c>
      <c r="N145" s="13" t="s">
        <v>28</v>
      </c>
      <c r="O145" s="13" t="str">
        <f t="shared" si="9"/>
        <v>Gujranwala</v>
      </c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27">
        <f t="shared" si="15"/>
        <v>164</v>
      </c>
      <c r="AG145" s="13"/>
      <c r="AH145" s="13" t="s">
        <v>28</v>
      </c>
      <c r="AI145" s="13"/>
      <c r="AJ145" s="13"/>
      <c r="AK145" s="13" t="str">
        <f t="shared" si="14"/>
        <v>30 deg</v>
      </c>
      <c r="AL145" s="13"/>
      <c r="AM145" s="13"/>
      <c r="AN145" s="28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spans="1:54" ht="12.75">
      <c r="A146" s="13" t="s">
        <v>58</v>
      </c>
      <c r="B146" s="13" t="s">
        <v>29</v>
      </c>
      <c r="C146" s="327">
        <v>161</v>
      </c>
      <c r="D146" s="324">
        <v>80</v>
      </c>
      <c r="E146" s="327">
        <v>167</v>
      </c>
      <c r="F146" s="324">
        <v>82</v>
      </c>
      <c r="G146" s="327">
        <v>165</v>
      </c>
      <c r="H146" s="324">
        <v>82</v>
      </c>
      <c r="I146" s="327">
        <v>155</v>
      </c>
      <c r="J146" s="324">
        <v>79</v>
      </c>
      <c r="K146" s="327">
        <v>136</v>
      </c>
      <c r="L146" s="13">
        <v>73</v>
      </c>
      <c r="M146" s="13">
        <v>26.7</v>
      </c>
      <c r="N146" s="13" t="s">
        <v>29</v>
      </c>
      <c r="O146" s="13" t="str">
        <f aca="true" t="shared" si="16" ref="O146:O209">+A146</f>
        <v>Gujranwala</v>
      </c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27">
        <f t="shared" si="15"/>
        <v>167</v>
      </c>
      <c r="AG146" s="13"/>
      <c r="AH146" s="13" t="s">
        <v>29</v>
      </c>
      <c r="AI146" s="13"/>
      <c r="AJ146" s="13"/>
      <c r="AK146" s="13" t="str">
        <f t="shared" si="14"/>
        <v>15 deg</v>
      </c>
      <c r="AL146" s="13"/>
      <c r="AM146" s="13"/>
      <c r="AN146" s="28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spans="1:54" ht="12.75">
      <c r="A147" s="13" t="s">
        <v>58</v>
      </c>
      <c r="B147" s="13" t="s">
        <v>4</v>
      </c>
      <c r="C147" s="327">
        <v>185</v>
      </c>
      <c r="D147" s="324">
        <v>99</v>
      </c>
      <c r="E147" s="327">
        <v>185</v>
      </c>
      <c r="F147" s="324">
        <v>99</v>
      </c>
      <c r="G147" s="327">
        <v>176</v>
      </c>
      <c r="H147" s="324">
        <v>97</v>
      </c>
      <c r="I147" s="327">
        <v>158</v>
      </c>
      <c r="J147" s="324">
        <v>91</v>
      </c>
      <c r="K147" s="327">
        <v>133</v>
      </c>
      <c r="L147" s="13">
        <v>82</v>
      </c>
      <c r="M147" s="13">
        <v>31.8</v>
      </c>
      <c r="N147" s="13" t="s">
        <v>4</v>
      </c>
      <c r="O147" s="13" t="str">
        <f t="shared" si="16"/>
        <v>Gujranwala</v>
      </c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27">
        <f t="shared" si="15"/>
        <v>185</v>
      </c>
      <c r="AG147" s="13"/>
      <c r="AH147" s="13" t="s">
        <v>4</v>
      </c>
      <c r="AI147" s="13"/>
      <c r="AJ147" s="13"/>
      <c r="AK147" s="13" t="str">
        <f t="shared" si="14"/>
        <v>0 deg</v>
      </c>
      <c r="AL147" s="13"/>
      <c r="AM147" s="13"/>
      <c r="AN147" s="28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spans="1:54" ht="12.75">
      <c r="A148" s="13" t="s">
        <v>58</v>
      </c>
      <c r="B148" s="13" t="s">
        <v>30</v>
      </c>
      <c r="C148" s="327">
        <v>181</v>
      </c>
      <c r="D148" s="324">
        <v>96</v>
      </c>
      <c r="E148" s="327">
        <v>177</v>
      </c>
      <c r="F148" s="324">
        <v>95</v>
      </c>
      <c r="G148" s="327">
        <v>166</v>
      </c>
      <c r="H148" s="324">
        <v>92</v>
      </c>
      <c r="I148" s="327">
        <v>146</v>
      </c>
      <c r="J148" s="324">
        <v>85</v>
      </c>
      <c r="K148" s="327">
        <v>121</v>
      </c>
      <c r="L148" s="13">
        <v>76</v>
      </c>
      <c r="M148" s="13">
        <v>32.3</v>
      </c>
      <c r="N148" s="13" t="s">
        <v>30</v>
      </c>
      <c r="O148" s="13" t="str">
        <f t="shared" si="16"/>
        <v>Gujranwala</v>
      </c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27">
        <f t="shared" si="15"/>
        <v>181</v>
      </c>
      <c r="AG148" s="13"/>
      <c r="AH148" s="13" t="s">
        <v>30</v>
      </c>
      <c r="AI148" s="13"/>
      <c r="AJ148" s="13"/>
      <c r="AK148" s="13" t="str">
        <f t="shared" si="14"/>
        <v>0 deg</v>
      </c>
      <c r="AL148" s="13"/>
      <c r="AM148" s="13"/>
      <c r="AN148" s="28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spans="1:54" ht="12.75">
      <c r="A149" s="13" t="s">
        <v>58</v>
      </c>
      <c r="B149" s="13" t="s">
        <v>31</v>
      </c>
      <c r="C149" s="327">
        <v>164</v>
      </c>
      <c r="D149" s="324">
        <v>91</v>
      </c>
      <c r="E149" s="327">
        <v>163</v>
      </c>
      <c r="F149" s="324">
        <v>91</v>
      </c>
      <c r="G149" s="327">
        <v>153</v>
      </c>
      <c r="H149" s="324">
        <v>88</v>
      </c>
      <c r="I149" s="327">
        <v>137</v>
      </c>
      <c r="J149" s="324">
        <v>82</v>
      </c>
      <c r="K149" s="327">
        <v>115</v>
      </c>
      <c r="L149" s="13">
        <v>73</v>
      </c>
      <c r="M149" s="13">
        <v>30.7</v>
      </c>
      <c r="N149" s="13" t="s">
        <v>31</v>
      </c>
      <c r="O149" s="13" t="str">
        <f t="shared" si="16"/>
        <v>Gujranwala</v>
      </c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27">
        <f t="shared" si="15"/>
        <v>164</v>
      </c>
      <c r="AG149" s="13"/>
      <c r="AH149" s="13" t="s">
        <v>31</v>
      </c>
      <c r="AI149" s="13"/>
      <c r="AJ149" s="13"/>
      <c r="AK149" s="13" t="str">
        <f t="shared" si="14"/>
        <v>0 deg</v>
      </c>
      <c r="AL149" s="13"/>
      <c r="AM149" s="13"/>
      <c r="AN149" s="28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spans="1:54" ht="12.75">
      <c r="A150" s="13" t="s">
        <v>58</v>
      </c>
      <c r="B150" s="13" t="s">
        <v>32</v>
      </c>
      <c r="C150" s="327">
        <v>158</v>
      </c>
      <c r="D150" s="324">
        <v>93</v>
      </c>
      <c r="E150" s="327">
        <v>161</v>
      </c>
      <c r="F150" s="324">
        <v>94</v>
      </c>
      <c r="G150" s="327">
        <v>157</v>
      </c>
      <c r="H150" s="324">
        <v>92</v>
      </c>
      <c r="I150" s="327">
        <v>145</v>
      </c>
      <c r="J150" s="324">
        <v>87</v>
      </c>
      <c r="K150" s="327">
        <v>126</v>
      </c>
      <c r="L150" s="13">
        <v>79</v>
      </c>
      <c r="M150" s="13">
        <v>30.2</v>
      </c>
      <c r="N150" s="13" t="s">
        <v>32</v>
      </c>
      <c r="O150" s="13" t="str">
        <f t="shared" si="16"/>
        <v>Gujranwala</v>
      </c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27">
        <f t="shared" si="15"/>
        <v>161</v>
      </c>
      <c r="AG150" s="13"/>
      <c r="AH150" s="13" t="s">
        <v>32</v>
      </c>
      <c r="AI150" s="13"/>
      <c r="AJ150" s="13"/>
      <c r="AK150" s="13" t="str">
        <f t="shared" si="14"/>
        <v>15 deg</v>
      </c>
      <c r="AL150" s="13"/>
      <c r="AM150" s="13"/>
      <c r="AN150" s="28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spans="1:54" ht="12.75">
      <c r="A151" s="13" t="s">
        <v>58</v>
      </c>
      <c r="B151" s="13" t="s">
        <v>33</v>
      </c>
      <c r="C151" s="327">
        <v>148</v>
      </c>
      <c r="D151" s="324">
        <v>73</v>
      </c>
      <c r="E151" s="327">
        <v>159</v>
      </c>
      <c r="F151" s="324">
        <v>77</v>
      </c>
      <c r="G151" s="327">
        <v>162</v>
      </c>
      <c r="H151" s="324">
        <v>78</v>
      </c>
      <c r="I151" s="327">
        <v>156</v>
      </c>
      <c r="J151" s="324">
        <v>76</v>
      </c>
      <c r="K151" s="327">
        <v>143</v>
      </c>
      <c r="L151" s="13">
        <v>72</v>
      </c>
      <c r="M151" s="13">
        <v>28.8</v>
      </c>
      <c r="N151" s="13" t="s">
        <v>33</v>
      </c>
      <c r="O151" s="13" t="str">
        <f t="shared" si="16"/>
        <v>Gujranwala</v>
      </c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27">
        <f t="shared" si="15"/>
        <v>162</v>
      </c>
      <c r="AG151" s="13"/>
      <c r="AH151" s="13" t="s">
        <v>33</v>
      </c>
      <c r="AI151" s="13"/>
      <c r="AJ151" s="13"/>
      <c r="AK151" s="13" t="str">
        <f t="shared" si="14"/>
        <v>30 deg</v>
      </c>
      <c r="AL151" s="13"/>
      <c r="AM151" s="13"/>
      <c r="AN151" s="28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spans="1:54" ht="12.75">
      <c r="A152" s="13" t="s">
        <v>58</v>
      </c>
      <c r="B152" s="13" t="s">
        <v>34</v>
      </c>
      <c r="C152" s="327">
        <v>130</v>
      </c>
      <c r="D152" s="324">
        <v>59</v>
      </c>
      <c r="E152" s="327">
        <v>150</v>
      </c>
      <c r="F152" s="324">
        <v>65</v>
      </c>
      <c r="G152" s="327">
        <v>162</v>
      </c>
      <c r="H152" s="324">
        <v>68</v>
      </c>
      <c r="I152" s="327">
        <v>165</v>
      </c>
      <c r="J152" s="324">
        <v>69</v>
      </c>
      <c r="K152" s="327">
        <v>159</v>
      </c>
      <c r="L152" s="13">
        <v>67</v>
      </c>
      <c r="M152" s="13">
        <v>24.4</v>
      </c>
      <c r="N152" s="13" t="s">
        <v>34</v>
      </c>
      <c r="O152" s="13" t="str">
        <f t="shared" si="16"/>
        <v>Gujranwala</v>
      </c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27">
        <f t="shared" si="15"/>
        <v>165</v>
      </c>
      <c r="AG152" s="13"/>
      <c r="AH152" s="13" t="s">
        <v>34</v>
      </c>
      <c r="AI152" s="13"/>
      <c r="AJ152" s="13"/>
      <c r="AK152" s="13" t="str">
        <f t="shared" si="14"/>
        <v>45 deg</v>
      </c>
      <c r="AL152" s="13"/>
      <c r="AM152" s="13"/>
      <c r="AN152" s="28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spans="1:54" ht="12.75">
      <c r="A153" s="13" t="s">
        <v>58</v>
      </c>
      <c r="B153" s="13" t="s">
        <v>35</v>
      </c>
      <c r="C153" s="327">
        <v>99</v>
      </c>
      <c r="D153" s="324">
        <v>44</v>
      </c>
      <c r="E153" s="327">
        <v>122</v>
      </c>
      <c r="F153" s="324">
        <v>50</v>
      </c>
      <c r="G153" s="327">
        <v>138</v>
      </c>
      <c r="H153" s="324">
        <v>54</v>
      </c>
      <c r="I153" s="327">
        <v>147</v>
      </c>
      <c r="J153" s="324">
        <v>56</v>
      </c>
      <c r="K153" s="327">
        <v>148</v>
      </c>
      <c r="L153" s="13">
        <v>56</v>
      </c>
      <c r="M153" s="13">
        <v>18.3</v>
      </c>
      <c r="N153" s="13" t="s">
        <v>35</v>
      </c>
      <c r="O153" s="13" t="str">
        <f t="shared" si="16"/>
        <v>Gujranwala</v>
      </c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27">
        <f t="shared" si="15"/>
        <v>148</v>
      </c>
      <c r="AG153" s="13"/>
      <c r="AH153" s="13" t="s">
        <v>35</v>
      </c>
      <c r="AI153" s="13"/>
      <c r="AJ153" s="13"/>
      <c r="AK153" s="13" t="str">
        <f t="shared" si="14"/>
        <v>60 deg</v>
      </c>
      <c r="AL153" s="13"/>
      <c r="AM153" s="13"/>
      <c r="AN153" s="28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spans="1:54" ht="12.75">
      <c r="A154" s="16" t="s">
        <v>58</v>
      </c>
      <c r="B154" s="16" t="s">
        <v>36</v>
      </c>
      <c r="C154" s="330">
        <v>83</v>
      </c>
      <c r="D154" s="331">
        <v>37</v>
      </c>
      <c r="E154" s="330">
        <v>106</v>
      </c>
      <c r="F154" s="331">
        <v>43</v>
      </c>
      <c r="G154" s="330">
        <v>123</v>
      </c>
      <c r="H154" s="331">
        <v>46</v>
      </c>
      <c r="I154" s="330">
        <v>134</v>
      </c>
      <c r="J154" s="331">
        <v>48</v>
      </c>
      <c r="K154" s="330">
        <v>136</v>
      </c>
      <c r="L154" s="16">
        <v>49</v>
      </c>
      <c r="M154" s="16">
        <v>13.2</v>
      </c>
      <c r="N154" s="16" t="s">
        <v>36</v>
      </c>
      <c r="O154" s="13" t="str">
        <f t="shared" si="16"/>
        <v>Gujranwala</v>
      </c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27">
        <f>+MAX(C154,E154,G154,I154,K154,)</f>
        <v>136</v>
      </c>
      <c r="AG154" s="13"/>
      <c r="AH154" s="16" t="s">
        <v>36</v>
      </c>
      <c r="AI154" s="13"/>
      <c r="AJ154" s="13"/>
      <c r="AK154" s="13" t="str">
        <f t="shared" si="14"/>
        <v>60 deg</v>
      </c>
      <c r="AL154" s="13"/>
      <c r="AM154" s="13"/>
      <c r="AN154" s="28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spans="1:54" ht="12.75">
      <c r="A155" s="13" t="s">
        <v>58</v>
      </c>
      <c r="B155" s="13" t="s">
        <v>5</v>
      </c>
      <c r="C155" s="327">
        <v>1634</v>
      </c>
      <c r="D155" s="324">
        <v>831</v>
      </c>
      <c r="E155" s="327">
        <v>1769</v>
      </c>
      <c r="F155" s="324">
        <v>870</v>
      </c>
      <c r="G155" s="327">
        <v>1815</v>
      </c>
      <c r="H155" s="324">
        <v>878</v>
      </c>
      <c r="I155" s="327">
        <v>1765</v>
      </c>
      <c r="J155" s="324">
        <v>856</v>
      </c>
      <c r="K155" s="327">
        <v>1627</v>
      </c>
      <c r="L155" s="13">
        <v>804</v>
      </c>
      <c r="M155" s="13">
        <v>23.7</v>
      </c>
      <c r="N155" s="13" t="s">
        <v>5</v>
      </c>
      <c r="O155" s="13" t="str">
        <f t="shared" si="16"/>
        <v>Gujranwala</v>
      </c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27"/>
      <c r="AG155" s="13"/>
      <c r="AH155" s="13" t="s">
        <v>5</v>
      </c>
      <c r="AI155" s="13"/>
      <c r="AJ155" s="13"/>
      <c r="AK155" s="13"/>
      <c r="AL155" s="13"/>
      <c r="AM155" s="13"/>
      <c r="AN155" s="28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spans="1:54" ht="12.75">
      <c r="A156" s="13"/>
      <c r="B156" s="13"/>
      <c r="C156" s="324"/>
      <c r="D156" s="324"/>
      <c r="E156" s="324"/>
      <c r="F156" s="324"/>
      <c r="G156" s="324"/>
      <c r="H156" s="324"/>
      <c r="I156" s="324"/>
      <c r="J156" s="324"/>
      <c r="K156" s="324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27"/>
      <c r="AG156" s="35">
        <f>+MIN(AF143:AF154)</f>
        <v>122</v>
      </c>
      <c r="AH156" s="13"/>
      <c r="AI156" s="13"/>
      <c r="AJ156" s="13"/>
      <c r="AK156" s="13"/>
      <c r="AL156" s="13" t="str">
        <f>+O143</f>
        <v>Gujranwala</v>
      </c>
      <c r="AM156" s="13" t="str">
        <f>+VLOOKUP(AG156,AF143:AK154,6,FALSE)</f>
        <v>45 deg</v>
      </c>
      <c r="AN156" s="28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spans="1:54" ht="12.75">
      <c r="A157" s="13"/>
      <c r="B157" s="13"/>
      <c r="C157" s="324"/>
      <c r="D157" s="324"/>
      <c r="E157" s="324"/>
      <c r="F157" s="324"/>
      <c r="G157" s="324"/>
      <c r="H157" s="324"/>
      <c r="I157" s="324"/>
      <c r="J157" s="324"/>
      <c r="K157" s="324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27"/>
      <c r="AG157" s="13"/>
      <c r="AH157" s="13"/>
      <c r="AI157" s="13"/>
      <c r="AJ157" s="13"/>
      <c r="AK157" s="13"/>
      <c r="AL157" s="13"/>
      <c r="AM157" s="13"/>
      <c r="AN157" s="28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spans="1:54" ht="12.75">
      <c r="A158" s="23"/>
      <c r="B158" s="478" t="s">
        <v>60</v>
      </c>
      <c r="C158" s="479"/>
      <c r="D158" s="479"/>
      <c r="E158" s="479"/>
      <c r="F158" s="479"/>
      <c r="G158" s="479"/>
      <c r="H158" s="333"/>
      <c r="I158" s="333"/>
      <c r="J158" s="333"/>
      <c r="K158" s="333"/>
      <c r="L158" s="53"/>
      <c r="M158" s="2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27"/>
      <c r="AG158" s="13"/>
      <c r="AH158" s="13"/>
      <c r="AI158" s="13"/>
      <c r="AJ158" s="13"/>
      <c r="AK158" s="13"/>
      <c r="AL158" s="13"/>
      <c r="AM158" s="13"/>
      <c r="AN158" s="28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spans="1:54" ht="12.75" customHeight="1">
      <c r="A159" s="23"/>
      <c r="B159" s="479" t="s">
        <v>61</v>
      </c>
      <c r="C159" s="479"/>
      <c r="D159" s="479"/>
      <c r="E159" s="479"/>
      <c r="F159" s="479"/>
      <c r="G159" s="479"/>
      <c r="H159" s="334"/>
      <c r="I159" s="334"/>
      <c r="J159" s="334"/>
      <c r="K159" s="334"/>
      <c r="L159" s="54"/>
      <c r="M159" s="2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27"/>
      <c r="AG159" s="13"/>
      <c r="AH159" s="13"/>
      <c r="AI159" s="13"/>
      <c r="AJ159" s="13"/>
      <c r="AK159" s="13"/>
      <c r="AL159" s="13"/>
      <c r="AM159" s="13"/>
      <c r="AN159" s="28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spans="1:54" ht="12.75">
      <c r="A160" s="13"/>
      <c r="B160" s="13"/>
      <c r="C160" s="324"/>
      <c r="D160" s="324"/>
      <c r="E160" s="324"/>
      <c r="F160" s="324"/>
      <c r="G160" s="324"/>
      <c r="H160" s="324"/>
      <c r="I160" s="324"/>
      <c r="J160" s="324"/>
      <c r="K160" s="324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27"/>
      <c r="AG160" s="13"/>
      <c r="AH160" s="13"/>
      <c r="AI160" s="13"/>
      <c r="AJ160" s="13"/>
      <c r="AK160" s="13"/>
      <c r="AL160" s="13"/>
      <c r="AM160" s="13"/>
      <c r="AN160" s="28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spans="1:54" ht="12.75">
      <c r="A161" s="13"/>
      <c r="B161" s="13" t="s">
        <v>12</v>
      </c>
      <c r="C161" s="327" t="s">
        <v>13</v>
      </c>
      <c r="D161" s="324" t="s">
        <v>14</v>
      </c>
      <c r="E161" s="327" t="s">
        <v>15</v>
      </c>
      <c r="F161" s="324" t="s">
        <v>16</v>
      </c>
      <c r="G161" s="327" t="s">
        <v>17</v>
      </c>
      <c r="H161" s="324" t="s">
        <v>18</v>
      </c>
      <c r="I161" s="327" t="s">
        <v>19</v>
      </c>
      <c r="J161" s="324" t="s">
        <v>20</v>
      </c>
      <c r="K161" s="327" t="s">
        <v>21</v>
      </c>
      <c r="L161" s="13" t="s">
        <v>22</v>
      </c>
      <c r="M161" s="13" t="s">
        <v>23</v>
      </c>
      <c r="N161" s="13" t="s">
        <v>12</v>
      </c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27"/>
      <c r="AG161" s="13"/>
      <c r="AH161" s="13"/>
      <c r="AI161" s="13"/>
      <c r="AJ161" s="13"/>
      <c r="AK161" s="13"/>
      <c r="AL161" s="13"/>
      <c r="AM161" s="13"/>
      <c r="AN161" s="28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 spans="1:54" ht="12.75">
      <c r="A162" s="13"/>
      <c r="B162" s="13"/>
      <c r="C162" s="327" t="s">
        <v>24</v>
      </c>
      <c r="D162" s="324" t="s">
        <v>24</v>
      </c>
      <c r="E162" s="327" t="s">
        <v>24</v>
      </c>
      <c r="F162" s="324" t="s">
        <v>24</v>
      </c>
      <c r="G162" s="327" t="s">
        <v>24</v>
      </c>
      <c r="H162" s="324" t="s">
        <v>24</v>
      </c>
      <c r="I162" s="327" t="s">
        <v>24</v>
      </c>
      <c r="J162" s="324" t="s">
        <v>24</v>
      </c>
      <c r="K162" s="327" t="s">
        <v>24</v>
      </c>
      <c r="L162" s="13" t="s">
        <v>24</v>
      </c>
      <c r="M162" s="13" t="s">
        <v>25</v>
      </c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27"/>
      <c r="AG162" s="13"/>
      <c r="AH162" s="13"/>
      <c r="AI162" s="13"/>
      <c r="AJ162" s="13"/>
      <c r="AK162" s="13"/>
      <c r="AL162" s="13"/>
      <c r="AM162" s="13"/>
      <c r="AN162" s="28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 spans="1:54" ht="12.75">
      <c r="A163" s="13"/>
      <c r="B163" s="13"/>
      <c r="C163" s="327"/>
      <c r="D163" s="324"/>
      <c r="E163" s="327"/>
      <c r="F163" s="324"/>
      <c r="G163" s="327"/>
      <c r="H163" s="324"/>
      <c r="I163" s="327"/>
      <c r="J163" s="324"/>
      <c r="K163" s="327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27"/>
      <c r="AG163" s="13"/>
      <c r="AH163" s="31" t="s">
        <v>45</v>
      </c>
      <c r="AI163" s="31"/>
      <c r="AJ163" s="13"/>
      <c r="AK163" s="13"/>
      <c r="AL163" s="13"/>
      <c r="AM163" s="13"/>
      <c r="AN163" s="28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 spans="1:54" ht="12.75">
      <c r="A164" s="13" t="s">
        <v>60</v>
      </c>
      <c r="B164" s="13" t="s">
        <v>26</v>
      </c>
      <c r="C164" s="327">
        <v>84</v>
      </c>
      <c r="D164" s="324">
        <v>40</v>
      </c>
      <c r="E164" s="327">
        <v>104</v>
      </c>
      <c r="F164" s="324">
        <v>45</v>
      </c>
      <c r="G164" s="327">
        <v>120</v>
      </c>
      <c r="H164" s="324">
        <v>48</v>
      </c>
      <c r="I164" s="327">
        <v>129</v>
      </c>
      <c r="J164" s="324">
        <v>49</v>
      </c>
      <c r="K164" s="327">
        <v>130</v>
      </c>
      <c r="L164" s="13">
        <v>49</v>
      </c>
      <c r="M164" s="34">
        <v>11.3</v>
      </c>
      <c r="N164" s="13" t="s">
        <v>26</v>
      </c>
      <c r="O164" s="13" t="str">
        <f t="shared" si="16"/>
        <v>Gujrat</v>
      </c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27">
        <f>+MAX(C164,E164,G164,I164,K164,)</f>
        <v>130</v>
      </c>
      <c r="AG164" s="13"/>
      <c r="AH164" s="13" t="s">
        <v>26</v>
      </c>
      <c r="AI164" s="13" t="str">
        <f>+VLOOKUP(AG177,AF164:AH176,3,FALSE)</f>
        <v>Jan</v>
      </c>
      <c r="AJ164" s="13"/>
      <c r="AK164" s="13" t="str">
        <f aca="true" t="shared" si="17" ref="AK164:AK175">+INDEX($C$16:$K$16,MATCH(AF164,C164:K164,0))</f>
        <v>60 deg</v>
      </c>
      <c r="AL164" s="13"/>
      <c r="AM164" s="13"/>
      <c r="AN164" s="28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 spans="1:54" ht="12.75">
      <c r="A165" s="13" t="s">
        <v>60</v>
      </c>
      <c r="B165" s="13" t="s">
        <v>27</v>
      </c>
      <c r="C165" s="327">
        <v>102</v>
      </c>
      <c r="D165" s="324">
        <v>47</v>
      </c>
      <c r="E165" s="327">
        <v>121</v>
      </c>
      <c r="F165" s="324">
        <v>52</v>
      </c>
      <c r="G165" s="327">
        <v>134</v>
      </c>
      <c r="H165" s="324">
        <v>55</v>
      </c>
      <c r="I165" s="327">
        <v>139</v>
      </c>
      <c r="J165" s="324">
        <v>56</v>
      </c>
      <c r="K165" s="327">
        <v>137</v>
      </c>
      <c r="L165" s="13">
        <v>55</v>
      </c>
      <c r="M165" s="34">
        <v>15</v>
      </c>
      <c r="N165" s="13" t="s">
        <v>27</v>
      </c>
      <c r="O165" s="13" t="str">
        <f t="shared" si="16"/>
        <v>Gujrat</v>
      </c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27">
        <f aca="true" t="shared" si="18" ref="AF165:AF174">+MAX(C165,E165,G165,I165,K165,)</f>
        <v>139</v>
      </c>
      <c r="AG165" s="13"/>
      <c r="AH165" s="13" t="s">
        <v>27</v>
      </c>
      <c r="AI165" s="13"/>
      <c r="AJ165" s="13"/>
      <c r="AK165" s="13" t="str">
        <f t="shared" si="17"/>
        <v>45 deg</v>
      </c>
      <c r="AL165" s="13"/>
      <c r="AM165" s="13"/>
      <c r="AN165" s="28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 spans="1:54" ht="12.75">
      <c r="A166" s="13" t="s">
        <v>60</v>
      </c>
      <c r="B166" s="13" t="s">
        <v>28</v>
      </c>
      <c r="C166" s="327">
        <v>142</v>
      </c>
      <c r="D166" s="324">
        <v>64</v>
      </c>
      <c r="E166" s="327">
        <v>158</v>
      </c>
      <c r="F166" s="324">
        <v>68</v>
      </c>
      <c r="G166" s="327">
        <v>165</v>
      </c>
      <c r="H166" s="324">
        <v>70</v>
      </c>
      <c r="I166" s="327">
        <v>163</v>
      </c>
      <c r="J166" s="324">
        <v>70</v>
      </c>
      <c r="K166" s="327">
        <v>152</v>
      </c>
      <c r="L166" s="13">
        <v>67</v>
      </c>
      <c r="M166" s="34">
        <v>20.3</v>
      </c>
      <c r="N166" s="13" t="s">
        <v>28</v>
      </c>
      <c r="O166" s="13" t="str">
        <f t="shared" si="16"/>
        <v>Gujrat</v>
      </c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27">
        <f t="shared" si="18"/>
        <v>165</v>
      </c>
      <c r="AG166" s="13"/>
      <c r="AH166" s="13" t="s">
        <v>28</v>
      </c>
      <c r="AI166" s="13"/>
      <c r="AJ166" s="13"/>
      <c r="AK166" s="13" t="str">
        <f t="shared" si="17"/>
        <v>30 deg</v>
      </c>
      <c r="AL166" s="13"/>
      <c r="AM166" s="13"/>
      <c r="AN166" s="28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 spans="1:54" ht="12.75">
      <c r="A167" s="13" t="s">
        <v>60</v>
      </c>
      <c r="B167" s="13" t="s">
        <v>29</v>
      </c>
      <c r="C167" s="327">
        <v>162</v>
      </c>
      <c r="D167" s="324">
        <v>85</v>
      </c>
      <c r="E167" s="327">
        <v>169</v>
      </c>
      <c r="F167" s="324">
        <v>87</v>
      </c>
      <c r="G167" s="327">
        <v>167</v>
      </c>
      <c r="H167" s="324">
        <v>87</v>
      </c>
      <c r="I167" s="327">
        <v>156</v>
      </c>
      <c r="J167" s="324">
        <v>84</v>
      </c>
      <c r="K167" s="327">
        <v>138</v>
      </c>
      <c r="L167" s="13">
        <v>77</v>
      </c>
      <c r="M167" s="34">
        <v>26.5</v>
      </c>
      <c r="N167" s="13" t="s">
        <v>29</v>
      </c>
      <c r="O167" s="13" t="str">
        <f t="shared" si="16"/>
        <v>Gujrat</v>
      </c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27">
        <f t="shared" si="18"/>
        <v>169</v>
      </c>
      <c r="AG167" s="13"/>
      <c r="AH167" s="13" t="s">
        <v>29</v>
      </c>
      <c r="AI167" s="13"/>
      <c r="AJ167" s="13"/>
      <c r="AK167" s="13" t="str">
        <f t="shared" si="17"/>
        <v>15 deg</v>
      </c>
      <c r="AL167" s="13"/>
      <c r="AM167" s="13"/>
      <c r="AN167" s="28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spans="1:54" ht="12.75">
      <c r="A168" s="13" t="s">
        <v>60</v>
      </c>
      <c r="B168" s="13" t="s">
        <v>4</v>
      </c>
      <c r="C168" s="327">
        <v>188</v>
      </c>
      <c r="D168" s="324">
        <v>94</v>
      </c>
      <c r="E168" s="327">
        <v>189</v>
      </c>
      <c r="F168" s="324">
        <v>95</v>
      </c>
      <c r="G168" s="327">
        <v>180</v>
      </c>
      <c r="H168" s="324">
        <v>93</v>
      </c>
      <c r="I168" s="327">
        <v>162</v>
      </c>
      <c r="J168" s="324">
        <v>88</v>
      </c>
      <c r="K168" s="327">
        <v>137</v>
      </c>
      <c r="L168" s="13">
        <v>79</v>
      </c>
      <c r="M168" s="34">
        <v>31.5</v>
      </c>
      <c r="N168" s="13" t="s">
        <v>4</v>
      </c>
      <c r="O168" s="13" t="str">
        <f t="shared" si="16"/>
        <v>Gujrat</v>
      </c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27">
        <f t="shared" si="18"/>
        <v>189</v>
      </c>
      <c r="AG168" s="13"/>
      <c r="AH168" s="13" t="s">
        <v>4</v>
      </c>
      <c r="AI168" s="13"/>
      <c r="AJ168" s="13"/>
      <c r="AK168" s="13" t="str">
        <f t="shared" si="17"/>
        <v>15 deg</v>
      </c>
      <c r="AL168" s="13"/>
      <c r="AM168" s="13"/>
      <c r="AN168" s="28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 spans="1:54" ht="12.75">
      <c r="A169" s="13" t="s">
        <v>60</v>
      </c>
      <c r="B169" s="13" t="s">
        <v>30</v>
      </c>
      <c r="C169" s="327">
        <v>184</v>
      </c>
      <c r="D169" s="324">
        <v>101</v>
      </c>
      <c r="E169" s="327">
        <v>180</v>
      </c>
      <c r="F169" s="324">
        <v>101</v>
      </c>
      <c r="G169" s="327">
        <v>169</v>
      </c>
      <c r="H169" s="324">
        <v>97</v>
      </c>
      <c r="I169" s="327">
        <v>149</v>
      </c>
      <c r="J169" s="324">
        <v>90</v>
      </c>
      <c r="K169" s="327">
        <v>124</v>
      </c>
      <c r="L169" s="13">
        <v>80</v>
      </c>
      <c r="M169" s="34">
        <v>32.2</v>
      </c>
      <c r="N169" s="13" t="s">
        <v>30</v>
      </c>
      <c r="O169" s="13" t="str">
        <f t="shared" si="16"/>
        <v>Gujrat</v>
      </c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27">
        <f t="shared" si="18"/>
        <v>184</v>
      </c>
      <c r="AG169" s="13"/>
      <c r="AH169" s="13" t="s">
        <v>30</v>
      </c>
      <c r="AI169" s="13"/>
      <c r="AJ169" s="13"/>
      <c r="AK169" s="13" t="str">
        <f t="shared" si="17"/>
        <v>0 deg</v>
      </c>
      <c r="AL169" s="13"/>
      <c r="AM169" s="13"/>
      <c r="AN169" s="28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 spans="1:54" ht="12.75">
      <c r="A170" s="13" t="s">
        <v>60</v>
      </c>
      <c r="B170" s="13" t="s">
        <v>31</v>
      </c>
      <c r="C170" s="327">
        <v>168</v>
      </c>
      <c r="D170" s="324">
        <v>101</v>
      </c>
      <c r="E170" s="327">
        <v>167</v>
      </c>
      <c r="F170" s="324">
        <v>101</v>
      </c>
      <c r="G170" s="327">
        <v>157</v>
      </c>
      <c r="H170" s="324">
        <v>97</v>
      </c>
      <c r="I170" s="327">
        <v>141</v>
      </c>
      <c r="J170" s="324">
        <v>90</v>
      </c>
      <c r="K170" s="327">
        <v>119</v>
      </c>
      <c r="L170" s="13">
        <v>81</v>
      </c>
      <c r="M170" s="34">
        <v>30.6</v>
      </c>
      <c r="N170" s="13" t="s">
        <v>31</v>
      </c>
      <c r="O170" s="13" t="str">
        <f t="shared" si="16"/>
        <v>Gujrat</v>
      </c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27">
        <f t="shared" si="18"/>
        <v>168</v>
      </c>
      <c r="AG170" s="13"/>
      <c r="AH170" s="13" t="s">
        <v>31</v>
      </c>
      <c r="AI170" s="13"/>
      <c r="AJ170" s="13"/>
      <c r="AK170" s="13" t="str">
        <f t="shared" si="17"/>
        <v>0 deg</v>
      </c>
      <c r="AL170" s="13"/>
      <c r="AM170" s="13"/>
      <c r="AN170" s="28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 spans="1:54" ht="12.75">
      <c r="A171" s="13" t="s">
        <v>60</v>
      </c>
      <c r="B171" s="13" t="s">
        <v>32</v>
      </c>
      <c r="C171" s="327">
        <v>161</v>
      </c>
      <c r="D171" s="324">
        <v>95</v>
      </c>
      <c r="E171" s="327">
        <v>164</v>
      </c>
      <c r="F171" s="324">
        <v>96</v>
      </c>
      <c r="G171" s="327">
        <v>158</v>
      </c>
      <c r="H171" s="324">
        <v>94</v>
      </c>
      <c r="I171" s="327">
        <v>145</v>
      </c>
      <c r="J171" s="324">
        <v>89</v>
      </c>
      <c r="K171" s="327">
        <v>126</v>
      </c>
      <c r="L171" s="13">
        <v>81</v>
      </c>
      <c r="M171" s="34">
        <v>30.1</v>
      </c>
      <c r="N171" s="13" t="s">
        <v>32</v>
      </c>
      <c r="O171" s="13" t="str">
        <f t="shared" si="16"/>
        <v>Gujrat</v>
      </c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27">
        <f t="shared" si="18"/>
        <v>164</v>
      </c>
      <c r="AG171" s="13"/>
      <c r="AH171" s="13" t="s">
        <v>32</v>
      </c>
      <c r="AI171" s="13"/>
      <c r="AJ171" s="13"/>
      <c r="AK171" s="13" t="str">
        <f t="shared" si="17"/>
        <v>15 deg</v>
      </c>
      <c r="AL171" s="13"/>
      <c r="AM171" s="13"/>
      <c r="AN171" s="28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 spans="1:54" ht="12.75">
      <c r="A172" s="13" t="s">
        <v>60</v>
      </c>
      <c r="B172" s="13" t="s">
        <v>33</v>
      </c>
      <c r="C172" s="327">
        <v>151</v>
      </c>
      <c r="D172" s="324">
        <v>73</v>
      </c>
      <c r="E172" s="327">
        <v>163</v>
      </c>
      <c r="F172" s="324">
        <v>77</v>
      </c>
      <c r="G172" s="327">
        <v>166</v>
      </c>
      <c r="H172" s="324">
        <v>79</v>
      </c>
      <c r="I172" s="327">
        <v>161</v>
      </c>
      <c r="J172" s="324">
        <v>77</v>
      </c>
      <c r="K172" s="327">
        <v>147</v>
      </c>
      <c r="L172" s="13">
        <v>73</v>
      </c>
      <c r="M172" s="34">
        <v>28.6</v>
      </c>
      <c r="N172" s="13" t="s">
        <v>33</v>
      </c>
      <c r="O172" s="13" t="str">
        <f t="shared" si="16"/>
        <v>Gujrat</v>
      </c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27">
        <f t="shared" si="18"/>
        <v>166</v>
      </c>
      <c r="AG172" s="13"/>
      <c r="AH172" s="13" t="s">
        <v>33</v>
      </c>
      <c r="AI172" s="13"/>
      <c r="AJ172" s="13"/>
      <c r="AK172" s="13" t="str">
        <f t="shared" si="17"/>
        <v>30 deg</v>
      </c>
      <c r="AL172" s="13"/>
      <c r="AM172" s="13"/>
      <c r="AN172" s="28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 spans="1:54" ht="12.75">
      <c r="A173" s="13" t="s">
        <v>60</v>
      </c>
      <c r="B173" s="13" t="s">
        <v>34</v>
      </c>
      <c r="C173" s="327">
        <v>134</v>
      </c>
      <c r="D173" s="324">
        <v>56</v>
      </c>
      <c r="E173" s="327">
        <v>156</v>
      </c>
      <c r="F173" s="324">
        <v>62</v>
      </c>
      <c r="G173" s="327">
        <v>170</v>
      </c>
      <c r="H173" s="324">
        <v>66</v>
      </c>
      <c r="I173" s="327">
        <v>174</v>
      </c>
      <c r="J173" s="324">
        <v>67</v>
      </c>
      <c r="K173" s="327">
        <v>168</v>
      </c>
      <c r="L173" s="13">
        <v>66</v>
      </c>
      <c r="M173" s="34">
        <v>24.2</v>
      </c>
      <c r="N173" s="13" t="s">
        <v>34</v>
      </c>
      <c r="O173" s="13" t="str">
        <f t="shared" si="16"/>
        <v>Gujrat</v>
      </c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27">
        <f t="shared" si="18"/>
        <v>174</v>
      </c>
      <c r="AG173" s="13"/>
      <c r="AH173" s="13" t="s">
        <v>34</v>
      </c>
      <c r="AI173" s="13"/>
      <c r="AJ173" s="13"/>
      <c r="AK173" s="13" t="str">
        <f t="shared" si="17"/>
        <v>45 deg</v>
      </c>
      <c r="AL173" s="13"/>
      <c r="AM173" s="13"/>
      <c r="AN173" s="28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 spans="1:54" ht="12.75">
      <c r="A174" s="13" t="s">
        <v>60</v>
      </c>
      <c r="B174" s="13" t="s">
        <v>35</v>
      </c>
      <c r="C174" s="327">
        <v>100</v>
      </c>
      <c r="D174" s="324">
        <v>42</v>
      </c>
      <c r="E174" s="327">
        <v>124</v>
      </c>
      <c r="F174" s="324">
        <v>48</v>
      </c>
      <c r="G174" s="327">
        <v>142</v>
      </c>
      <c r="H174" s="324">
        <v>52</v>
      </c>
      <c r="I174" s="327">
        <v>151</v>
      </c>
      <c r="J174" s="324">
        <v>54</v>
      </c>
      <c r="K174" s="327">
        <v>152</v>
      </c>
      <c r="L174" s="13">
        <v>54</v>
      </c>
      <c r="M174" s="34">
        <v>18.1</v>
      </c>
      <c r="N174" s="13" t="s">
        <v>35</v>
      </c>
      <c r="O174" s="13" t="str">
        <f t="shared" si="16"/>
        <v>Gujrat</v>
      </c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27">
        <f t="shared" si="18"/>
        <v>152</v>
      </c>
      <c r="AG174" s="13"/>
      <c r="AH174" s="13" t="s">
        <v>35</v>
      </c>
      <c r="AI174" s="13"/>
      <c r="AJ174" s="13"/>
      <c r="AK174" s="13" t="str">
        <f t="shared" si="17"/>
        <v>60 deg</v>
      </c>
      <c r="AL174" s="13"/>
      <c r="AM174" s="13"/>
      <c r="AN174" s="28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 spans="1:54" ht="12.75">
      <c r="A175" s="16" t="s">
        <v>60</v>
      </c>
      <c r="B175" s="16" t="s">
        <v>36</v>
      </c>
      <c r="C175" s="330">
        <v>84</v>
      </c>
      <c r="D175" s="331">
        <v>37</v>
      </c>
      <c r="E175" s="330">
        <v>108</v>
      </c>
      <c r="F175" s="331">
        <v>42</v>
      </c>
      <c r="G175" s="330">
        <v>126</v>
      </c>
      <c r="H175" s="331">
        <v>46</v>
      </c>
      <c r="I175" s="330">
        <v>137</v>
      </c>
      <c r="J175" s="331">
        <v>48</v>
      </c>
      <c r="K175" s="330">
        <v>140</v>
      </c>
      <c r="L175" s="16">
        <v>49</v>
      </c>
      <c r="M175" s="48">
        <v>13</v>
      </c>
      <c r="N175" s="16" t="s">
        <v>36</v>
      </c>
      <c r="O175" s="13" t="str">
        <f t="shared" si="16"/>
        <v>Gujrat</v>
      </c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27">
        <f>+MAX(C175,E175,G175,I175,K175,)</f>
        <v>140</v>
      </c>
      <c r="AG175" s="13"/>
      <c r="AH175" s="16" t="s">
        <v>36</v>
      </c>
      <c r="AI175" s="13"/>
      <c r="AJ175" s="13"/>
      <c r="AK175" s="13" t="str">
        <f t="shared" si="17"/>
        <v>60 deg</v>
      </c>
      <c r="AL175" s="13"/>
      <c r="AM175" s="13"/>
      <c r="AN175" s="28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1:54" ht="12.75">
      <c r="A176" s="13" t="s">
        <v>60</v>
      </c>
      <c r="B176" s="13" t="s">
        <v>5</v>
      </c>
      <c r="C176" s="327">
        <v>1658</v>
      </c>
      <c r="D176" s="324">
        <v>835</v>
      </c>
      <c r="E176" s="327">
        <v>1802</v>
      </c>
      <c r="F176" s="324">
        <v>875</v>
      </c>
      <c r="G176" s="327">
        <v>1854</v>
      </c>
      <c r="H176" s="324">
        <v>884</v>
      </c>
      <c r="I176" s="327">
        <v>1808</v>
      </c>
      <c r="J176" s="324">
        <v>862</v>
      </c>
      <c r="K176" s="327">
        <v>1670</v>
      </c>
      <c r="L176" s="13">
        <v>810</v>
      </c>
      <c r="M176" s="34">
        <v>23.5</v>
      </c>
      <c r="N176" s="13" t="s">
        <v>5</v>
      </c>
      <c r="O176" s="13" t="str">
        <f t="shared" si="16"/>
        <v>Gujrat</v>
      </c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27"/>
      <c r="AG176" s="13"/>
      <c r="AH176" s="13" t="s">
        <v>5</v>
      </c>
      <c r="AI176" s="13"/>
      <c r="AJ176" s="13"/>
      <c r="AK176" s="13"/>
      <c r="AL176" s="13"/>
      <c r="AM176" s="13"/>
      <c r="AN176" s="28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 spans="1:54" ht="12.75">
      <c r="A177" s="13"/>
      <c r="B177" s="13"/>
      <c r="C177" s="324"/>
      <c r="D177" s="324"/>
      <c r="E177" s="324"/>
      <c r="F177" s="324"/>
      <c r="G177" s="324"/>
      <c r="H177" s="324"/>
      <c r="I177" s="324"/>
      <c r="J177" s="324"/>
      <c r="K177" s="324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27"/>
      <c r="AG177" s="35">
        <f>+MIN(AF164:AF175)</f>
        <v>130</v>
      </c>
      <c r="AH177" s="13"/>
      <c r="AI177" s="13"/>
      <c r="AJ177" s="13"/>
      <c r="AK177" s="13"/>
      <c r="AL177" s="13" t="str">
        <f>+O164</f>
        <v>Gujrat</v>
      </c>
      <c r="AM177" s="13" t="str">
        <f>+VLOOKUP(AG177,AF164:AK175,6,FALSE)</f>
        <v>60 deg</v>
      </c>
      <c r="AN177" s="28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 spans="1:54" ht="12.75">
      <c r="A178" s="13"/>
      <c r="B178" s="13"/>
      <c r="C178" s="324"/>
      <c r="D178" s="324"/>
      <c r="E178" s="324"/>
      <c r="F178" s="324"/>
      <c r="G178" s="324"/>
      <c r="H178" s="324"/>
      <c r="I178" s="324"/>
      <c r="J178" s="324"/>
      <c r="K178" s="324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27"/>
      <c r="AG178" s="13"/>
      <c r="AH178" s="13"/>
      <c r="AI178" s="13"/>
      <c r="AJ178" s="13"/>
      <c r="AK178" s="13"/>
      <c r="AL178" s="13"/>
      <c r="AM178" s="13"/>
      <c r="AN178" s="28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 spans="1:54" ht="12.75">
      <c r="A179" s="23"/>
      <c r="B179" s="478" t="s">
        <v>62</v>
      </c>
      <c r="C179" s="479"/>
      <c r="D179" s="479"/>
      <c r="E179" s="479"/>
      <c r="F179" s="479"/>
      <c r="G179" s="479"/>
      <c r="H179" s="333"/>
      <c r="I179" s="333"/>
      <c r="J179" s="333"/>
      <c r="K179" s="333"/>
      <c r="L179" s="53"/>
      <c r="M179" s="2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27"/>
      <c r="AG179" s="13"/>
      <c r="AH179" s="13"/>
      <c r="AI179" s="13"/>
      <c r="AJ179" s="13"/>
      <c r="AK179" s="13"/>
      <c r="AL179" s="13"/>
      <c r="AM179" s="13"/>
      <c r="AN179" s="28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 spans="1:54" ht="12.75" customHeight="1">
      <c r="A180" s="23"/>
      <c r="B180" s="479" t="s">
        <v>63</v>
      </c>
      <c r="C180" s="479"/>
      <c r="D180" s="479"/>
      <c r="E180" s="479"/>
      <c r="F180" s="479"/>
      <c r="G180" s="479"/>
      <c r="H180" s="334"/>
      <c r="I180" s="334"/>
      <c r="J180" s="334"/>
      <c r="K180" s="334"/>
      <c r="L180" s="54"/>
      <c r="M180" s="2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27"/>
      <c r="AG180" s="13"/>
      <c r="AH180" s="13"/>
      <c r="AI180" s="13"/>
      <c r="AJ180" s="13"/>
      <c r="AK180" s="13"/>
      <c r="AL180" s="13"/>
      <c r="AM180" s="13"/>
      <c r="AN180" s="28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 spans="1:54" ht="12.75">
      <c r="A181" s="13"/>
      <c r="B181" s="13"/>
      <c r="C181" s="324"/>
      <c r="D181" s="324"/>
      <c r="E181" s="324"/>
      <c r="F181" s="324"/>
      <c r="G181" s="324"/>
      <c r="H181" s="324"/>
      <c r="I181" s="324"/>
      <c r="J181" s="324"/>
      <c r="K181" s="324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27"/>
      <c r="AG181" s="13"/>
      <c r="AH181" s="13"/>
      <c r="AI181" s="13"/>
      <c r="AJ181" s="13"/>
      <c r="AK181" s="13"/>
      <c r="AL181" s="13"/>
      <c r="AM181" s="13"/>
      <c r="AN181" s="28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 spans="1:54" ht="12.75">
      <c r="A182" s="13"/>
      <c r="B182" s="13" t="s">
        <v>12</v>
      </c>
      <c r="C182" s="327" t="s">
        <v>13</v>
      </c>
      <c r="D182" s="324" t="s">
        <v>14</v>
      </c>
      <c r="E182" s="327" t="s">
        <v>15</v>
      </c>
      <c r="F182" s="324" t="s">
        <v>16</v>
      </c>
      <c r="G182" s="327" t="s">
        <v>17</v>
      </c>
      <c r="H182" s="324" t="s">
        <v>18</v>
      </c>
      <c r="I182" s="327" t="s">
        <v>19</v>
      </c>
      <c r="J182" s="324" t="s">
        <v>20</v>
      </c>
      <c r="K182" s="327" t="s">
        <v>21</v>
      </c>
      <c r="L182" s="13" t="s">
        <v>22</v>
      </c>
      <c r="M182" s="13" t="s">
        <v>23</v>
      </c>
      <c r="N182" s="13" t="s">
        <v>12</v>
      </c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27"/>
      <c r="AG182" s="13"/>
      <c r="AH182" s="13"/>
      <c r="AI182" s="13"/>
      <c r="AJ182" s="13"/>
      <c r="AK182" s="13"/>
      <c r="AL182" s="13"/>
      <c r="AM182" s="13"/>
      <c r="AN182" s="28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 spans="1:54" ht="12.75">
      <c r="A183" s="13"/>
      <c r="B183" s="13"/>
      <c r="C183" s="327" t="s">
        <v>24</v>
      </c>
      <c r="D183" s="324" t="s">
        <v>24</v>
      </c>
      <c r="E183" s="327" t="s">
        <v>24</v>
      </c>
      <c r="F183" s="324" t="s">
        <v>24</v>
      </c>
      <c r="G183" s="327" t="s">
        <v>24</v>
      </c>
      <c r="H183" s="324" t="s">
        <v>24</v>
      </c>
      <c r="I183" s="327" t="s">
        <v>24</v>
      </c>
      <c r="J183" s="324" t="s">
        <v>24</v>
      </c>
      <c r="K183" s="327" t="s">
        <v>24</v>
      </c>
      <c r="L183" s="13" t="s">
        <v>24</v>
      </c>
      <c r="M183" s="13" t="s">
        <v>25</v>
      </c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27"/>
      <c r="AG183" s="13"/>
      <c r="AH183" s="13"/>
      <c r="AI183" s="13"/>
      <c r="AJ183" s="13"/>
      <c r="AK183" s="13"/>
      <c r="AL183" s="13"/>
      <c r="AM183" s="13"/>
      <c r="AN183" s="28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 spans="1:54" ht="12.75">
      <c r="A184" s="13"/>
      <c r="B184" s="13"/>
      <c r="C184" s="327"/>
      <c r="D184" s="324"/>
      <c r="E184" s="327"/>
      <c r="F184" s="324"/>
      <c r="G184" s="327"/>
      <c r="H184" s="324"/>
      <c r="I184" s="327"/>
      <c r="J184" s="324"/>
      <c r="K184" s="327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27"/>
      <c r="AG184" s="13"/>
      <c r="AH184" s="31" t="s">
        <v>45</v>
      </c>
      <c r="AI184" s="31"/>
      <c r="AJ184" s="13"/>
      <c r="AK184" s="13"/>
      <c r="AL184" s="13"/>
      <c r="AM184" s="13"/>
      <c r="AN184" s="28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 spans="1:54" ht="12.75">
      <c r="A185" s="13" t="s">
        <v>62</v>
      </c>
      <c r="B185" s="13" t="s">
        <v>26</v>
      </c>
      <c r="C185" s="327">
        <v>134</v>
      </c>
      <c r="D185" s="324">
        <v>38</v>
      </c>
      <c r="E185" s="327">
        <v>166</v>
      </c>
      <c r="F185" s="324">
        <v>45</v>
      </c>
      <c r="G185" s="327">
        <v>188</v>
      </c>
      <c r="H185" s="324">
        <v>49</v>
      </c>
      <c r="I185" s="327">
        <v>200</v>
      </c>
      <c r="J185" s="324">
        <v>53</v>
      </c>
      <c r="K185" s="327">
        <v>200</v>
      </c>
      <c r="L185" s="13">
        <v>54</v>
      </c>
      <c r="M185" s="13">
        <v>16.8</v>
      </c>
      <c r="N185" s="13" t="s">
        <v>26</v>
      </c>
      <c r="O185" s="13" t="str">
        <f t="shared" si="16"/>
        <v>Hyderabad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27">
        <f>+MAX(C185,E185,G185,I185,K185,)</f>
        <v>200</v>
      </c>
      <c r="AG185" s="13"/>
      <c r="AH185" s="13" t="s">
        <v>26</v>
      </c>
      <c r="AI185" s="13" t="str">
        <f>+VLOOKUP(AG198,AF185:AH197,3,FALSE)</f>
        <v>Aug</v>
      </c>
      <c r="AJ185" s="13"/>
      <c r="AK185" s="13" t="str">
        <f aca="true" t="shared" si="19" ref="AK185:AK196">+INDEX($C$16:$K$16,MATCH(AF185,C185:K185,0))</f>
        <v>45 deg</v>
      </c>
      <c r="AL185" s="13"/>
      <c r="AM185" s="13"/>
      <c r="AN185" s="28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 spans="1:54" ht="12.75">
      <c r="A186" s="13" t="s">
        <v>62</v>
      </c>
      <c r="B186" s="13" t="s">
        <v>27</v>
      </c>
      <c r="C186" s="327">
        <v>137</v>
      </c>
      <c r="D186" s="324">
        <v>50</v>
      </c>
      <c r="E186" s="327">
        <v>160</v>
      </c>
      <c r="F186" s="324">
        <v>56</v>
      </c>
      <c r="G186" s="327">
        <v>174</v>
      </c>
      <c r="H186" s="324">
        <v>60</v>
      </c>
      <c r="I186" s="327">
        <v>178</v>
      </c>
      <c r="J186" s="324">
        <v>62</v>
      </c>
      <c r="K186" s="327">
        <v>172</v>
      </c>
      <c r="L186" s="13">
        <v>61</v>
      </c>
      <c r="M186" s="34">
        <v>20.3</v>
      </c>
      <c r="N186" s="13" t="s">
        <v>27</v>
      </c>
      <c r="O186" s="13" t="str">
        <f t="shared" si="16"/>
        <v>Hyderabad</v>
      </c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27">
        <f aca="true" t="shared" si="20" ref="AF186:AF195">+MAX(C186,E186,G186,I186,K186,)</f>
        <v>178</v>
      </c>
      <c r="AG186" s="13"/>
      <c r="AH186" s="13" t="s">
        <v>27</v>
      </c>
      <c r="AI186" s="13"/>
      <c r="AJ186" s="13"/>
      <c r="AK186" s="13" t="str">
        <f t="shared" si="19"/>
        <v>45 deg</v>
      </c>
      <c r="AL186" s="13"/>
      <c r="AM186" s="13"/>
      <c r="AN186" s="28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 spans="1:54" ht="12.75">
      <c r="A187" s="13" t="s">
        <v>62</v>
      </c>
      <c r="B187" s="13" t="s">
        <v>28</v>
      </c>
      <c r="C187" s="327">
        <v>176</v>
      </c>
      <c r="D187" s="324">
        <v>75</v>
      </c>
      <c r="E187" s="327">
        <v>192</v>
      </c>
      <c r="F187" s="324">
        <v>80</v>
      </c>
      <c r="G187" s="327">
        <v>197</v>
      </c>
      <c r="H187" s="324">
        <v>83</v>
      </c>
      <c r="I187" s="327">
        <v>192</v>
      </c>
      <c r="J187" s="324">
        <v>82</v>
      </c>
      <c r="K187" s="327">
        <v>176</v>
      </c>
      <c r="L187" s="13">
        <v>78</v>
      </c>
      <c r="M187" s="34">
        <v>25.3</v>
      </c>
      <c r="N187" s="13" t="s">
        <v>28</v>
      </c>
      <c r="O187" s="13" t="str">
        <f t="shared" si="16"/>
        <v>Hyderabad</v>
      </c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27">
        <f t="shared" si="20"/>
        <v>197</v>
      </c>
      <c r="AG187" s="13"/>
      <c r="AH187" s="13" t="s">
        <v>28</v>
      </c>
      <c r="AI187" s="13"/>
      <c r="AJ187" s="13"/>
      <c r="AK187" s="13" t="str">
        <f t="shared" si="19"/>
        <v>30 deg</v>
      </c>
      <c r="AL187" s="13"/>
      <c r="AM187" s="13"/>
      <c r="AN187" s="28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 spans="1:54" ht="12.75">
      <c r="A188" s="13" t="s">
        <v>62</v>
      </c>
      <c r="B188" s="13" t="s">
        <v>29</v>
      </c>
      <c r="C188" s="327">
        <v>191</v>
      </c>
      <c r="D188" s="324">
        <v>86</v>
      </c>
      <c r="E188" s="327">
        <v>196</v>
      </c>
      <c r="F188" s="324">
        <v>89</v>
      </c>
      <c r="G188" s="327">
        <v>191</v>
      </c>
      <c r="H188" s="324">
        <v>88</v>
      </c>
      <c r="I188" s="327">
        <v>175</v>
      </c>
      <c r="J188" s="324">
        <v>85</v>
      </c>
      <c r="K188" s="327">
        <v>151</v>
      </c>
      <c r="L188" s="13">
        <v>78</v>
      </c>
      <c r="M188" s="34">
        <v>30.1</v>
      </c>
      <c r="N188" s="13" t="s">
        <v>29</v>
      </c>
      <c r="O188" s="13" t="str">
        <f t="shared" si="16"/>
        <v>Hyderabad</v>
      </c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27">
        <f t="shared" si="20"/>
        <v>196</v>
      </c>
      <c r="AG188" s="13"/>
      <c r="AH188" s="13" t="s">
        <v>29</v>
      </c>
      <c r="AI188" s="13"/>
      <c r="AJ188" s="13"/>
      <c r="AK188" s="13" t="str">
        <f t="shared" si="19"/>
        <v>15 deg</v>
      </c>
      <c r="AL188" s="13"/>
      <c r="AM188" s="13"/>
      <c r="AN188" s="28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 spans="1:54" ht="12.75">
      <c r="A189" s="13" t="s">
        <v>62</v>
      </c>
      <c r="B189" s="13" t="s">
        <v>4</v>
      </c>
      <c r="C189" s="327">
        <v>205</v>
      </c>
      <c r="D189" s="324">
        <v>94</v>
      </c>
      <c r="E189" s="327">
        <v>201</v>
      </c>
      <c r="F189" s="324">
        <v>94</v>
      </c>
      <c r="G189" s="327">
        <v>187</v>
      </c>
      <c r="H189" s="324">
        <v>91</v>
      </c>
      <c r="I189" s="327">
        <v>163</v>
      </c>
      <c r="J189" s="324">
        <v>85</v>
      </c>
      <c r="K189" s="327">
        <v>132</v>
      </c>
      <c r="L189" s="13">
        <v>76</v>
      </c>
      <c r="M189" s="34">
        <v>33.3</v>
      </c>
      <c r="N189" s="13" t="s">
        <v>4</v>
      </c>
      <c r="O189" s="13" t="str">
        <f t="shared" si="16"/>
        <v>Hyderabad</v>
      </c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27">
        <f t="shared" si="20"/>
        <v>205</v>
      </c>
      <c r="AG189" s="13"/>
      <c r="AH189" s="13" t="s">
        <v>4</v>
      </c>
      <c r="AI189" s="13"/>
      <c r="AJ189" s="13"/>
      <c r="AK189" s="13" t="str">
        <f t="shared" si="19"/>
        <v>0 deg</v>
      </c>
      <c r="AL189" s="13"/>
      <c r="AM189" s="13"/>
      <c r="AN189" s="28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 spans="1:54" ht="12.75">
      <c r="A190" s="13" t="s">
        <v>62</v>
      </c>
      <c r="B190" s="13" t="s">
        <v>30</v>
      </c>
      <c r="C190" s="327">
        <v>197</v>
      </c>
      <c r="D190" s="324">
        <v>100</v>
      </c>
      <c r="E190" s="327">
        <v>189</v>
      </c>
      <c r="F190" s="324">
        <v>98</v>
      </c>
      <c r="G190" s="327">
        <v>173</v>
      </c>
      <c r="H190" s="324">
        <v>93</v>
      </c>
      <c r="I190" s="327">
        <v>148</v>
      </c>
      <c r="J190" s="324">
        <v>86</v>
      </c>
      <c r="K190" s="327">
        <v>117</v>
      </c>
      <c r="L190" s="13">
        <v>75</v>
      </c>
      <c r="M190" s="34">
        <v>33.9</v>
      </c>
      <c r="N190" s="13" t="s">
        <v>30</v>
      </c>
      <c r="O190" s="13" t="str">
        <f t="shared" si="16"/>
        <v>Hyderabad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27">
        <f t="shared" si="20"/>
        <v>197</v>
      </c>
      <c r="AG190" s="13"/>
      <c r="AH190" s="13" t="s">
        <v>30</v>
      </c>
      <c r="AI190" s="13"/>
      <c r="AJ190" s="13"/>
      <c r="AK190" s="13" t="str">
        <f t="shared" si="19"/>
        <v>0 deg</v>
      </c>
      <c r="AL190" s="13"/>
      <c r="AM190" s="13"/>
      <c r="AN190" s="28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1:54" ht="12.75">
      <c r="A191" s="13" t="s">
        <v>62</v>
      </c>
      <c r="B191" s="13" t="s">
        <v>31</v>
      </c>
      <c r="C191" s="327">
        <v>172</v>
      </c>
      <c r="D191" s="324">
        <v>102</v>
      </c>
      <c r="E191" s="327">
        <v>168</v>
      </c>
      <c r="F191" s="324">
        <v>101</v>
      </c>
      <c r="G191" s="327">
        <v>155</v>
      </c>
      <c r="H191" s="324">
        <v>96</v>
      </c>
      <c r="I191" s="327">
        <v>135</v>
      </c>
      <c r="J191" s="324">
        <v>88</v>
      </c>
      <c r="K191" s="327">
        <v>110</v>
      </c>
      <c r="L191" s="13">
        <v>77</v>
      </c>
      <c r="M191" s="34">
        <v>32.2</v>
      </c>
      <c r="N191" s="13" t="s">
        <v>31</v>
      </c>
      <c r="O191" s="13" t="str">
        <f t="shared" si="16"/>
        <v>Hyderabad</v>
      </c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27">
        <f t="shared" si="20"/>
        <v>172</v>
      </c>
      <c r="AG191" s="13"/>
      <c r="AH191" s="13" t="s">
        <v>31</v>
      </c>
      <c r="AI191" s="13"/>
      <c r="AJ191" s="13"/>
      <c r="AK191" s="13" t="str">
        <f t="shared" si="19"/>
        <v>0 deg</v>
      </c>
      <c r="AL191" s="13"/>
      <c r="AM191" s="13"/>
      <c r="AN191" s="28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 spans="1:54" ht="12.75">
      <c r="A192" s="13" t="s">
        <v>62</v>
      </c>
      <c r="B192" s="13" t="s">
        <v>32</v>
      </c>
      <c r="C192" s="327">
        <v>165</v>
      </c>
      <c r="D192" s="324">
        <v>95</v>
      </c>
      <c r="E192" s="327">
        <v>165</v>
      </c>
      <c r="F192" s="324">
        <v>95</v>
      </c>
      <c r="G192" s="327">
        <v>158</v>
      </c>
      <c r="H192" s="324">
        <v>92</v>
      </c>
      <c r="I192" s="327">
        <v>143</v>
      </c>
      <c r="J192" s="324">
        <v>86</v>
      </c>
      <c r="K192" s="327">
        <v>121</v>
      </c>
      <c r="L192" s="13">
        <v>77</v>
      </c>
      <c r="M192" s="34">
        <v>31.1</v>
      </c>
      <c r="N192" s="13" t="s">
        <v>32</v>
      </c>
      <c r="O192" s="13" t="str">
        <f t="shared" si="16"/>
        <v>Hyderabad</v>
      </c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27">
        <f t="shared" si="20"/>
        <v>165</v>
      </c>
      <c r="AG192" s="13"/>
      <c r="AH192" s="13" t="s">
        <v>32</v>
      </c>
      <c r="AI192" s="13"/>
      <c r="AJ192" s="13"/>
      <c r="AK192" s="13" t="str">
        <f t="shared" si="19"/>
        <v>0 deg</v>
      </c>
      <c r="AL192" s="13"/>
      <c r="AM192" s="13"/>
      <c r="AN192" s="28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 spans="1:54" ht="12.75">
      <c r="A193" s="13" t="s">
        <v>62</v>
      </c>
      <c r="B193" s="13" t="s">
        <v>33</v>
      </c>
      <c r="C193" s="327">
        <v>179</v>
      </c>
      <c r="D193" s="324">
        <v>72</v>
      </c>
      <c r="E193" s="327">
        <v>190</v>
      </c>
      <c r="F193" s="324">
        <v>77</v>
      </c>
      <c r="G193" s="327">
        <v>191</v>
      </c>
      <c r="H193" s="324">
        <v>78</v>
      </c>
      <c r="I193" s="327">
        <v>181</v>
      </c>
      <c r="J193" s="324">
        <v>77</v>
      </c>
      <c r="K193" s="327">
        <v>162</v>
      </c>
      <c r="L193" s="13">
        <v>73</v>
      </c>
      <c r="M193" s="34">
        <v>30.6</v>
      </c>
      <c r="N193" s="13" t="s">
        <v>33</v>
      </c>
      <c r="O193" s="13" t="str">
        <f t="shared" si="16"/>
        <v>Hyderabad</v>
      </c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27">
        <f t="shared" si="20"/>
        <v>191</v>
      </c>
      <c r="AG193" s="13"/>
      <c r="AH193" s="13" t="s">
        <v>33</v>
      </c>
      <c r="AI193" s="13"/>
      <c r="AJ193" s="13"/>
      <c r="AK193" s="13" t="str">
        <f t="shared" si="19"/>
        <v>30 deg</v>
      </c>
      <c r="AL193" s="13"/>
      <c r="AM193" s="13"/>
      <c r="AN193" s="28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 spans="1:54" ht="12.75">
      <c r="A194" s="13" t="s">
        <v>62</v>
      </c>
      <c r="B194" s="13" t="s">
        <v>34</v>
      </c>
      <c r="C194" s="327">
        <v>166</v>
      </c>
      <c r="D194" s="324">
        <v>58</v>
      </c>
      <c r="E194" s="327">
        <v>188</v>
      </c>
      <c r="F194" s="324">
        <v>64</v>
      </c>
      <c r="G194" s="327">
        <v>200</v>
      </c>
      <c r="H194" s="324">
        <v>68</v>
      </c>
      <c r="I194" s="327">
        <v>200</v>
      </c>
      <c r="J194" s="324">
        <v>70</v>
      </c>
      <c r="K194" s="327">
        <v>190</v>
      </c>
      <c r="L194" s="13">
        <v>69</v>
      </c>
      <c r="M194" s="34">
        <v>28.5</v>
      </c>
      <c r="N194" s="13" t="s">
        <v>34</v>
      </c>
      <c r="O194" s="13" t="str">
        <f t="shared" si="16"/>
        <v>Hyderabad</v>
      </c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27">
        <f t="shared" si="20"/>
        <v>200</v>
      </c>
      <c r="AG194" s="13"/>
      <c r="AH194" s="13" t="s">
        <v>34</v>
      </c>
      <c r="AI194" s="13"/>
      <c r="AJ194" s="13"/>
      <c r="AK194" s="13" t="str">
        <f t="shared" si="19"/>
        <v>30 deg</v>
      </c>
      <c r="AL194" s="13"/>
      <c r="AM194" s="13"/>
      <c r="AN194" s="28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 spans="1:54" ht="12.75">
      <c r="A195" s="13" t="s">
        <v>62</v>
      </c>
      <c r="B195" s="13" t="s">
        <v>35</v>
      </c>
      <c r="C195" s="327">
        <v>139</v>
      </c>
      <c r="D195" s="324">
        <v>36</v>
      </c>
      <c r="E195" s="327">
        <v>171</v>
      </c>
      <c r="F195" s="324">
        <v>42</v>
      </c>
      <c r="G195" s="327">
        <v>193</v>
      </c>
      <c r="H195" s="324">
        <v>47</v>
      </c>
      <c r="I195" s="327">
        <v>203</v>
      </c>
      <c r="J195" s="324">
        <v>50</v>
      </c>
      <c r="K195" s="327">
        <v>202</v>
      </c>
      <c r="L195" s="13">
        <v>52</v>
      </c>
      <c r="M195" s="34">
        <v>23.3</v>
      </c>
      <c r="N195" s="13" t="s">
        <v>35</v>
      </c>
      <c r="O195" s="13" t="str">
        <f t="shared" si="16"/>
        <v>Hyderabad</v>
      </c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27">
        <f t="shared" si="20"/>
        <v>203</v>
      </c>
      <c r="AG195" s="13"/>
      <c r="AH195" s="13" t="s">
        <v>35</v>
      </c>
      <c r="AI195" s="13"/>
      <c r="AJ195" s="13"/>
      <c r="AK195" s="13" t="str">
        <f t="shared" si="19"/>
        <v>45 deg</v>
      </c>
      <c r="AL195" s="13"/>
      <c r="AM195" s="13"/>
      <c r="AN195" s="28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 spans="1:54" ht="12.75">
      <c r="A196" s="16" t="s">
        <v>62</v>
      </c>
      <c r="B196" s="16" t="s">
        <v>36</v>
      </c>
      <c r="C196" s="330">
        <v>125</v>
      </c>
      <c r="D196" s="331">
        <v>36</v>
      </c>
      <c r="E196" s="330">
        <v>158</v>
      </c>
      <c r="F196" s="331">
        <v>43</v>
      </c>
      <c r="G196" s="330">
        <v>182</v>
      </c>
      <c r="H196" s="331">
        <v>48</v>
      </c>
      <c r="I196" s="330">
        <v>195</v>
      </c>
      <c r="J196" s="331">
        <v>51</v>
      </c>
      <c r="K196" s="330">
        <v>196</v>
      </c>
      <c r="L196" s="16">
        <v>53</v>
      </c>
      <c r="M196" s="48">
        <v>18.1</v>
      </c>
      <c r="N196" s="16" t="s">
        <v>36</v>
      </c>
      <c r="O196" s="13" t="str">
        <f t="shared" si="16"/>
        <v>Hyderabad</v>
      </c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27">
        <f>+MAX(C196,E196,G196,I196,K196,)</f>
        <v>196</v>
      </c>
      <c r="AG196" s="13"/>
      <c r="AH196" s="16" t="s">
        <v>36</v>
      </c>
      <c r="AI196" s="13"/>
      <c r="AJ196" s="13"/>
      <c r="AK196" s="13" t="str">
        <f t="shared" si="19"/>
        <v>60 deg</v>
      </c>
      <c r="AL196" s="13"/>
      <c r="AM196" s="13"/>
      <c r="AN196" s="28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 spans="1:54" ht="12.75">
      <c r="A197" s="13" t="s">
        <v>62</v>
      </c>
      <c r="B197" s="13" t="s">
        <v>5</v>
      </c>
      <c r="C197" s="327">
        <v>1984</v>
      </c>
      <c r="D197" s="324">
        <v>842</v>
      </c>
      <c r="E197" s="327">
        <v>2143</v>
      </c>
      <c r="F197" s="324">
        <v>884</v>
      </c>
      <c r="G197" s="327">
        <v>2188</v>
      </c>
      <c r="H197" s="324">
        <v>895</v>
      </c>
      <c r="I197" s="327">
        <v>2116</v>
      </c>
      <c r="J197" s="324">
        <v>874</v>
      </c>
      <c r="K197" s="327">
        <v>1928</v>
      </c>
      <c r="L197" s="13">
        <v>823</v>
      </c>
      <c r="M197" s="34">
        <v>27</v>
      </c>
      <c r="N197" s="13" t="s">
        <v>5</v>
      </c>
      <c r="O197" s="13" t="str">
        <f t="shared" si="16"/>
        <v>Hyderabad</v>
      </c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27"/>
      <c r="AG197" s="13"/>
      <c r="AH197" s="13" t="s">
        <v>5</v>
      </c>
      <c r="AI197" s="13"/>
      <c r="AJ197" s="13"/>
      <c r="AK197" s="13"/>
      <c r="AL197" s="13"/>
      <c r="AM197" s="13"/>
      <c r="AN197" s="28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 spans="1:54" ht="12.75">
      <c r="A198" s="13"/>
      <c r="B198" s="13"/>
      <c r="C198" s="324"/>
      <c r="D198" s="324"/>
      <c r="E198" s="324"/>
      <c r="F198" s="324"/>
      <c r="G198" s="324"/>
      <c r="H198" s="324"/>
      <c r="I198" s="324"/>
      <c r="J198" s="324"/>
      <c r="K198" s="324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27"/>
      <c r="AG198" s="35">
        <f>+MIN(AF185:AF196)</f>
        <v>165</v>
      </c>
      <c r="AH198" s="13"/>
      <c r="AI198" s="13"/>
      <c r="AJ198" s="13"/>
      <c r="AK198" s="13"/>
      <c r="AL198" s="13" t="str">
        <f>+O185</f>
        <v>Hyderabad</v>
      </c>
      <c r="AM198" s="13" t="str">
        <f>+VLOOKUP(AG198,AF185:AK196,6,FALSE)</f>
        <v>0 deg</v>
      </c>
      <c r="AN198" s="28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 spans="1:54" ht="12.75">
      <c r="A199" s="13"/>
      <c r="B199" s="13"/>
      <c r="C199" s="324"/>
      <c r="D199" s="324"/>
      <c r="E199" s="324"/>
      <c r="F199" s="324"/>
      <c r="G199" s="324"/>
      <c r="H199" s="324"/>
      <c r="I199" s="324"/>
      <c r="J199" s="324"/>
      <c r="K199" s="324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27"/>
      <c r="AG199" s="13"/>
      <c r="AH199" s="13"/>
      <c r="AI199" s="13"/>
      <c r="AJ199" s="13"/>
      <c r="AK199" s="13"/>
      <c r="AL199" s="13"/>
      <c r="AM199" s="13"/>
      <c r="AN199" s="28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 spans="1:54" ht="12.75">
      <c r="A200" s="23"/>
      <c r="B200" s="478" t="s">
        <v>64</v>
      </c>
      <c r="C200" s="479"/>
      <c r="D200" s="479"/>
      <c r="E200" s="479"/>
      <c r="F200" s="479"/>
      <c r="G200" s="479"/>
      <c r="H200" s="333"/>
      <c r="I200" s="333"/>
      <c r="J200" s="333"/>
      <c r="K200" s="333"/>
      <c r="L200" s="53"/>
      <c r="M200" s="2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27"/>
      <c r="AG200" s="13"/>
      <c r="AH200" s="13"/>
      <c r="AI200" s="13"/>
      <c r="AJ200" s="13"/>
      <c r="AK200" s="13"/>
      <c r="AL200" s="13"/>
      <c r="AM200" s="13"/>
      <c r="AN200" s="28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1:54" ht="12.75" customHeight="1">
      <c r="A201" s="23"/>
      <c r="B201" s="479" t="s">
        <v>65</v>
      </c>
      <c r="C201" s="479"/>
      <c r="D201" s="479"/>
      <c r="E201" s="479"/>
      <c r="F201" s="479"/>
      <c r="G201" s="479"/>
      <c r="H201" s="334"/>
      <c r="I201" s="334"/>
      <c r="J201" s="334"/>
      <c r="K201" s="334"/>
      <c r="L201" s="54"/>
      <c r="M201" s="2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27"/>
      <c r="AG201" s="13"/>
      <c r="AH201" s="13"/>
      <c r="AI201" s="13"/>
      <c r="AJ201" s="13"/>
      <c r="AK201" s="13"/>
      <c r="AL201" s="13"/>
      <c r="AM201" s="13"/>
      <c r="AN201" s="28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 spans="1:54" ht="12.75">
      <c r="A202" s="13"/>
      <c r="B202" s="13"/>
      <c r="C202" s="324"/>
      <c r="D202" s="324"/>
      <c r="E202" s="324"/>
      <c r="F202" s="324"/>
      <c r="G202" s="324"/>
      <c r="H202" s="324"/>
      <c r="I202" s="324"/>
      <c r="J202" s="324"/>
      <c r="K202" s="324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27"/>
      <c r="AG202" s="13"/>
      <c r="AH202" s="13"/>
      <c r="AI202" s="13"/>
      <c r="AJ202" s="13"/>
      <c r="AK202" s="13"/>
      <c r="AL202" s="13"/>
      <c r="AM202" s="13"/>
      <c r="AN202" s="28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 spans="1:54" ht="12.75">
      <c r="A203" s="13"/>
      <c r="B203" s="13" t="s">
        <v>12</v>
      </c>
      <c r="C203" s="327" t="s">
        <v>13</v>
      </c>
      <c r="D203" s="324" t="s">
        <v>14</v>
      </c>
      <c r="E203" s="327" t="s">
        <v>15</v>
      </c>
      <c r="F203" s="324" t="s">
        <v>16</v>
      </c>
      <c r="G203" s="327" t="s">
        <v>17</v>
      </c>
      <c r="H203" s="324" t="s">
        <v>18</v>
      </c>
      <c r="I203" s="327" t="s">
        <v>19</v>
      </c>
      <c r="J203" s="324" t="s">
        <v>20</v>
      </c>
      <c r="K203" s="327" t="s">
        <v>21</v>
      </c>
      <c r="L203" s="13" t="s">
        <v>22</v>
      </c>
      <c r="M203" s="13" t="s">
        <v>23</v>
      </c>
      <c r="N203" s="13" t="s">
        <v>12</v>
      </c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27"/>
      <c r="AG203" s="13"/>
      <c r="AH203" s="13"/>
      <c r="AI203" s="13"/>
      <c r="AJ203" s="13"/>
      <c r="AK203" s="13"/>
      <c r="AL203" s="13"/>
      <c r="AM203" s="13"/>
      <c r="AN203" s="28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 spans="1:54" ht="12.75">
      <c r="A204" s="13"/>
      <c r="B204" s="13"/>
      <c r="C204" s="327" t="s">
        <v>24</v>
      </c>
      <c r="D204" s="324" t="s">
        <v>24</v>
      </c>
      <c r="E204" s="327" t="s">
        <v>24</v>
      </c>
      <c r="F204" s="324" t="s">
        <v>24</v>
      </c>
      <c r="G204" s="327" t="s">
        <v>24</v>
      </c>
      <c r="H204" s="324" t="s">
        <v>24</v>
      </c>
      <c r="I204" s="327" t="s">
        <v>24</v>
      </c>
      <c r="J204" s="324" t="s">
        <v>24</v>
      </c>
      <c r="K204" s="327" t="s">
        <v>24</v>
      </c>
      <c r="L204" s="13" t="s">
        <v>24</v>
      </c>
      <c r="M204" s="13" t="s">
        <v>25</v>
      </c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27"/>
      <c r="AG204" s="13"/>
      <c r="AH204" s="13"/>
      <c r="AI204" s="13"/>
      <c r="AJ204" s="13"/>
      <c r="AK204" s="13"/>
      <c r="AL204" s="13"/>
      <c r="AM204" s="13"/>
      <c r="AN204" s="28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 spans="1:54" ht="12.75">
      <c r="A205" s="13"/>
      <c r="B205" s="13"/>
      <c r="C205" s="327"/>
      <c r="D205" s="324"/>
      <c r="E205" s="327"/>
      <c r="F205" s="324"/>
      <c r="G205" s="327"/>
      <c r="H205" s="324"/>
      <c r="I205" s="327"/>
      <c r="J205" s="324"/>
      <c r="K205" s="327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27"/>
      <c r="AG205" s="13"/>
      <c r="AH205" s="31" t="s">
        <v>45</v>
      </c>
      <c r="AI205" s="31"/>
      <c r="AJ205" s="13"/>
      <c r="AK205" s="13"/>
      <c r="AL205" s="13"/>
      <c r="AM205" s="13"/>
      <c r="AN205" s="28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  <row r="206" spans="1:54" ht="12.75">
      <c r="A206" s="13" t="s">
        <v>64</v>
      </c>
      <c r="B206" s="13" t="s">
        <v>26</v>
      </c>
      <c r="C206" s="327">
        <v>94</v>
      </c>
      <c r="D206" s="324">
        <v>45</v>
      </c>
      <c r="E206" s="327">
        <v>116</v>
      </c>
      <c r="F206" s="324">
        <v>50</v>
      </c>
      <c r="G206" s="327">
        <v>131</v>
      </c>
      <c r="H206" s="324">
        <v>54</v>
      </c>
      <c r="I206" s="327">
        <v>140</v>
      </c>
      <c r="J206" s="324">
        <v>56</v>
      </c>
      <c r="K206" s="327">
        <v>141</v>
      </c>
      <c r="L206" s="13">
        <v>55</v>
      </c>
      <c r="M206" s="34">
        <v>11.9</v>
      </c>
      <c r="N206" s="13" t="s">
        <v>26</v>
      </c>
      <c r="O206" s="13" t="str">
        <f t="shared" si="16"/>
        <v>Jhang</v>
      </c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27">
        <f>+MAX(C206,E206,G206,I206,K206,)</f>
        <v>141</v>
      </c>
      <c r="AG206" s="13"/>
      <c r="AH206" s="13" t="s">
        <v>26</v>
      </c>
      <c r="AI206" s="13" t="str">
        <f>+VLOOKUP(AG219,AF206:AH218,3,FALSE)</f>
        <v>Jan</v>
      </c>
      <c r="AJ206" s="13"/>
      <c r="AK206" s="13" t="str">
        <f aca="true" t="shared" si="21" ref="AK206:AK217">+INDEX($C$16:$K$16,MATCH(AF206,C206:K206,0))</f>
        <v>60 deg</v>
      </c>
      <c r="AL206" s="13"/>
      <c r="AM206" s="13"/>
      <c r="AN206" s="28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</row>
    <row r="207" spans="1:54" ht="12.75">
      <c r="A207" s="13" t="s">
        <v>64</v>
      </c>
      <c r="B207" s="13" t="s">
        <v>27</v>
      </c>
      <c r="C207" s="327">
        <v>111</v>
      </c>
      <c r="D207" s="324">
        <v>52</v>
      </c>
      <c r="E207" s="327">
        <v>130</v>
      </c>
      <c r="F207" s="324">
        <v>57</v>
      </c>
      <c r="G207" s="327">
        <v>142</v>
      </c>
      <c r="H207" s="324">
        <v>60</v>
      </c>
      <c r="I207" s="327">
        <v>147</v>
      </c>
      <c r="J207" s="324">
        <v>62</v>
      </c>
      <c r="K207" s="327">
        <v>143</v>
      </c>
      <c r="L207" s="13">
        <v>60</v>
      </c>
      <c r="M207" s="34">
        <v>15.7</v>
      </c>
      <c r="N207" s="13" t="s">
        <v>27</v>
      </c>
      <c r="O207" s="13" t="str">
        <f t="shared" si="16"/>
        <v>Jhang</v>
      </c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27">
        <f aca="true" t="shared" si="22" ref="AF207:AF216">+MAX(C207,E207,G207,I207,K207,)</f>
        <v>147</v>
      </c>
      <c r="AG207" s="13"/>
      <c r="AH207" s="13" t="s">
        <v>27</v>
      </c>
      <c r="AI207" s="13"/>
      <c r="AJ207" s="13"/>
      <c r="AK207" s="13" t="str">
        <f t="shared" si="21"/>
        <v>45 deg</v>
      </c>
      <c r="AL207" s="13"/>
      <c r="AM207" s="13"/>
      <c r="AN207" s="28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</row>
    <row r="208" spans="1:54" ht="12.75">
      <c r="A208" s="13" t="s">
        <v>64</v>
      </c>
      <c r="B208" s="13" t="s">
        <v>28</v>
      </c>
      <c r="C208" s="327">
        <v>147</v>
      </c>
      <c r="D208" s="324">
        <v>75</v>
      </c>
      <c r="E208" s="327">
        <v>162</v>
      </c>
      <c r="F208" s="324">
        <v>80</v>
      </c>
      <c r="G208" s="327">
        <v>168</v>
      </c>
      <c r="H208" s="324">
        <v>82</v>
      </c>
      <c r="I208" s="327">
        <v>166</v>
      </c>
      <c r="J208" s="324">
        <v>81</v>
      </c>
      <c r="K208" s="327">
        <v>154</v>
      </c>
      <c r="L208" s="13">
        <v>77</v>
      </c>
      <c r="M208" s="34">
        <v>21</v>
      </c>
      <c r="N208" s="13" t="s">
        <v>28</v>
      </c>
      <c r="O208" s="13" t="str">
        <f t="shared" si="16"/>
        <v>Jhang</v>
      </c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27">
        <f t="shared" si="22"/>
        <v>168</v>
      </c>
      <c r="AG208" s="13"/>
      <c r="AH208" s="13" t="s">
        <v>28</v>
      </c>
      <c r="AI208" s="13"/>
      <c r="AJ208" s="13"/>
      <c r="AK208" s="13" t="str">
        <f t="shared" si="21"/>
        <v>30 deg</v>
      </c>
      <c r="AL208" s="13"/>
      <c r="AM208" s="13"/>
      <c r="AN208" s="28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 spans="1:54" ht="12.75">
      <c r="A209" s="13" t="s">
        <v>64</v>
      </c>
      <c r="B209" s="13" t="s">
        <v>29</v>
      </c>
      <c r="C209" s="327">
        <v>173</v>
      </c>
      <c r="D209" s="324">
        <v>88</v>
      </c>
      <c r="E209" s="327">
        <v>180</v>
      </c>
      <c r="F209" s="324">
        <v>91</v>
      </c>
      <c r="G209" s="327">
        <v>178</v>
      </c>
      <c r="H209" s="324">
        <v>91</v>
      </c>
      <c r="I209" s="327">
        <v>166</v>
      </c>
      <c r="J209" s="324">
        <v>87</v>
      </c>
      <c r="K209" s="327">
        <v>146</v>
      </c>
      <c r="L209" s="13">
        <v>81</v>
      </c>
      <c r="M209" s="34">
        <v>27</v>
      </c>
      <c r="N209" s="13" t="s">
        <v>29</v>
      </c>
      <c r="O209" s="13" t="str">
        <f t="shared" si="16"/>
        <v>Jhang</v>
      </c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27">
        <f t="shared" si="22"/>
        <v>180</v>
      </c>
      <c r="AG209" s="13"/>
      <c r="AH209" s="13" t="s">
        <v>29</v>
      </c>
      <c r="AI209" s="13"/>
      <c r="AJ209" s="13"/>
      <c r="AK209" s="13" t="str">
        <f t="shared" si="21"/>
        <v>15 deg</v>
      </c>
      <c r="AL209" s="13"/>
      <c r="AM209" s="13"/>
      <c r="AN209" s="28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 spans="1:54" ht="12.75">
      <c r="A210" s="13" t="s">
        <v>64</v>
      </c>
      <c r="B210" s="13" t="s">
        <v>4</v>
      </c>
      <c r="C210" s="327">
        <v>189</v>
      </c>
      <c r="D210" s="324">
        <v>99</v>
      </c>
      <c r="E210" s="327">
        <v>189</v>
      </c>
      <c r="F210" s="324">
        <v>100</v>
      </c>
      <c r="G210" s="327">
        <v>179</v>
      </c>
      <c r="H210" s="324">
        <v>97</v>
      </c>
      <c r="I210" s="327">
        <v>161</v>
      </c>
      <c r="J210" s="324">
        <v>91</v>
      </c>
      <c r="K210" s="327">
        <v>135</v>
      </c>
      <c r="L210" s="13">
        <v>82</v>
      </c>
      <c r="M210" s="34">
        <v>32</v>
      </c>
      <c r="N210" s="13" t="s">
        <v>4</v>
      </c>
      <c r="O210" s="13" t="str">
        <f aca="true" t="shared" si="23" ref="O210:O273">+A210</f>
        <v>Jhang</v>
      </c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27">
        <f t="shared" si="22"/>
        <v>189</v>
      </c>
      <c r="AG210" s="13"/>
      <c r="AH210" s="13" t="s">
        <v>4</v>
      </c>
      <c r="AI210" s="13"/>
      <c r="AJ210" s="13"/>
      <c r="AK210" s="13" t="str">
        <f t="shared" si="21"/>
        <v>0 deg</v>
      </c>
      <c r="AL210" s="13"/>
      <c r="AM210" s="13"/>
      <c r="AN210" s="28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 spans="1:54" ht="12.75">
      <c r="A211" s="13" t="s">
        <v>64</v>
      </c>
      <c r="B211" s="13" t="s">
        <v>30</v>
      </c>
      <c r="C211" s="327">
        <v>183</v>
      </c>
      <c r="D211" s="324">
        <v>98</v>
      </c>
      <c r="E211" s="327">
        <v>180</v>
      </c>
      <c r="F211" s="324">
        <v>98</v>
      </c>
      <c r="G211" s="327">
        <v>167</v>
      </c>
      <c r="H211" s="324">
        <v>94</v>
      </c>
      <c r="I211" s="327">
        <v>147</v>
      </c>
      <c r="J211" s="324">
        <v>87</v>
      </c>
      <c r="K211" s="327">
        <v>121</v>
      </c>
      <c r="L211" s="13">
        <v>77</v>
      </c>
      <c r="M211" s="34">
        <v>32.6</v>
      </c>
      <c r="N211" s="13" t="s">
        <v>30</v>
      </c>
      <c r="O211" s="13" t="str">
        <f t="shared" si="23"/>
        <v>Jhang</v>
      </c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27">
        <f t="shared" si="22"/>
        <v>183</v>
      </c>
      <c r="AG211" s="13"/>
      <c r="AH211" s="13" t="s">
        <v>30</v>
      </c>
      <c r="AI211" s="13"/>
      <c r="AJ211" s="13"/>
      <c r="AK211" s="13" t="str">
        <f t="shared" si="21"/>
        <v>0 deg</v>
      </c>
      <c r="AL211" s="13"/>
      <c r="AM211" s="13"/>
      <c r="AN211" s="28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spans="1:54" ht="12.75">
      <c r="A212" s="13" t="s">
        <v>64</v>
      </c>
      <c r="B212" s="13" t="s">
        <v>31</v>
      </c>
      <c r="C212" s="327">
        <v>178</v>
      </c>
      <c r="D212" s="324">
        <v>98</v>
      </c>
      <c r="E212" s="327">
        <v>175</v>
      </c>
      <c r="F212" s="324">
        <v>98</v>
      </c>
      <c r="G212" s="327">
        <v>164</v>
      </c>
      <c r="H212" s="324">
        <v>94</v>
      </c>
      <c r="I212" s="327">
        <v>146</v>
      </c>
      <c r="J212" s="324">
        <v>88</v>
      </c>
      <c r="K212" s="327">
        <v>121</v>
      </c>
      <c r="L212" s="13">
        <v>78</v>
      </c>
      <c r="M212" s="34">
        <v>31</v>
      </c>
      <c r="N212" s="13" t="s">
        <v>31</v>
      </c>
      <c r="O212" s="13" t="str">
        <f t="shared" si="23"/>
        <v>Jhang</v>
      </c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27">
        <f t="shared" si="22"/>
        <v>178</v>
      </c>
      <c r="AG212" s="13"/>
      <c r="AH212" s="13" t="s">
        <v>31</v>
      </c>
      <c r="AI212" s="13"/>
      <c r="AJ212" s="13"/>
      <c r="AK212" s="13" t="str">
        <f t="shared" si="21"/>
        <v>0 deg</v>
      </c>
      <c r="AL212" s="13"/>
      <c r="AM212" s="13"/>
      <c r="AN212" s="28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spans="1:54" ht="12.75">
      <c r="A213" s="13" t="s">
        <v>64</v>
      </c>
      <c r="B213" s="13" t="s">
        <v>32</v>
      </c>
      <c r="C213" s="327">
        <v>173</v>
      </c>
      <c r="D213" s="324">
        <v>96</v>
      </c>
      <c r="E213" s="327">
        <v>176</v>
      </c>
      <c r="F213" s="324">
        <v>98</v>
      </c>
      <c r="G213" s="327">
        <v>170</v>
      </c>
      <c r="H213" s="324">
        <v>96</v>
      </c>
      <c r="I213" s="327">
        <v>156</v>
      </c>
      <c r="J213" s="324">
        <v>90</v>
      </c>
      <c r="K213" s="327">
        <v>135</v>
      </c>
      <c r="L213" s="13">
        <v>82</v>
      </c>
      <c r="M213" s="34">
        <v>30.5</v>
      </c>
      <c r="N213" s="13" t="s">
        <v>32</v>
      </c>
      <c r="O213" s="13" t="str">
        <f t="shared" si="23"/>
        <v>Jhang</v>
      </c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27">
        <f t="shared" si="22"/>
        <v>176</v>
      </c>
      <c r="AG213" s="13"/>
      <c r="AH213" s="13" t="s">
        <v>32</v>
      </c>
      <c r="AI213" s="13"/>
      <c r="AJ213" s="13"/>
      <c r="AK213" s="13" t="str">
        <f t="shared" si="21"/>
        <v>15 deg</v>
      </c>
      <c r="AL213" s="13"/>
      <c r="AM213" s="13"/>
      <c r="AN213" s="28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spans="1:54" ht="12.75">
      <c r="A214" s="13" t="s">
        <v>64</v>
      </c>
      <c r="B214" s="13" t="s">
        <v>33</v>
      </c>
      <c r="C214" s="327">
        <v>164</v>
      </c>
      <c r="D214" s="324">
        <v>77</v>
      </c>
      <c r="E214" s="327">
        <v>177</v>
      </c>
      <c r="F214" s="324">
        <v>81</v>
      </c>
      <c r="G214" s="327">
        <v>181</v>
      </c>
      <c r="H214" s="324">
        <v>83</v>
      </c>
      <c r="I214" s="327">
        <v>175</v>
      </c>
      <c r="J214" s="324">
        <v>82</v>
      </c>
      <c r="K214" s="327">
        <v>159</v>
      </c>
      <c r="L214" s="13">
        <v>77</v>
      </c>
      <c r="M214" s="34">
        <v>29.1</v>
      </c>
      <c r="N214" s="13" t="s">
        <v>33</v>
      </c>
      <c r="O214" s="13" t="str">
        <f t="shared" si="23"/>
        <v>Jhang</v>
      </c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27">
        <f t="shared" si="22"/>
        <v>181</v>
      </c>
      <c r="AG214" s="13"/>
      <c r="AH214" s="13" t="s">
        <v>33</v>
      </c>
      <c r="AI214" s="13"/>
      <c r="AJ214" s="13"/>
      <c r="AK214" s="13" t="str">
        <f t="shared" si="21"/>
        <v>30 deg</v>
      </c>
      <c r="AL214" s="13"/>
      <c r="AM214" s="13"/>
      <c r="AN214" s="28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spans="1:54" ht="12.75">
      <c r="A215" s="13" t="s">
        <v>64</v>
      </c>
      <c r="B215" s="13" t="s">
        <v>34</v>
      </c>
      <c r="C215" s="327">
        <v>135</v>
      </c>
      <c r="D215" s="324">
        <v>69</v>
      </c>
      <c r="E215" s="327">
        <v>153</v>
      </c>
      <c r="F215" s="324">
        <v>75</v>
      </c>
      <c r="G215" s="327">
        <v>163</v>
      </c>
      <c r="H215" s="324">
        <v>78</v>
      </c>
      <c r="I215" s="327">
        <v>165</v>
      </c>
      <c r="J215" s="324">
        <v>79</v>
      </c>
      <c r="K215" s="327">
        <v>158</v>
      </c>
      <c r="L215" s="13">
        <v>76</v>
      </c>
      <c r="M215" s="34">
        <v>24.7</v>
      </c>
      <c r="N215" s="13" t="s">
        <v>34</v>
      </c>
      <c r="O215" s="13" t="str">
        <f t="shared" si="23"/>
        <v>Jhang</v>
      </c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27">
        <f t="shared" si="22"/>
        <v>165</v>
      </c>
      <c r="AG215" s="13"/>
      <c r="AH215" s="13" t="s">
        <v>34</v>
      </c>
      <c r="AI215" s="13"/>
      <c r="AJ215" s="13"/>
      <c r="AK215" s="13" t="str">
        <f t="shared" si="21"/>
        <v>45 deg</v>
      </c>
      <c r="AL215" s="13"/>
      <c r="AM215" s="13"/>
      <c r="AN215" s="28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 spans="1:54" ht="12.75">
      <c r="A216" s="13" t="s">
        <v>64</v>
      </c>
      <c r="B216" s="13" t="s">
        <v>35</v>
      </c>
      <c r="C216" s="327">
        <v>104</v>
      </c>
      <c r="D216" s="324">
        <v>50</v>
      </c>
      <c r="E216" s="327">
        <v>126</v>
      </c>
      <c r="F216" s="324">
        <v>56</v>
      </c>
      <c r="G216" s="327">
        <v>142</v>
      </c>
      <c r="H216" s="324">
        <v>61</v>
      </c>
      <c r="I216" s="327">
        <v>150</v>
      </c>
      <c r="J216" s="324">
        <v>63</v>
      </c>
      <c r="K216" s="327">
        <v>150</v>
      </c>
      <c r="L216" s="13">
        <v>62</v>
      </c>
      <c r="M216" s="34">
        <v>18.5</v>
      </c>
      <c r="N216" s="13" t="s">
        <v>35</v>
      </c>
      <c r="O216" s="13" t="str">
        <f t="shared" si="23"/>
        <v>Jhang</v>
      </c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27">
        <f t="shared" si="22"/>
        <v>150</v>
      </c>
      <c r="AG216" s="13"/>
      <c r="AH216" s="13" t="s">
        <v>35</v>
      </c>
      <c r="AI216" s="13"/>
      <c r="AJ216" s="13"/>
      <c r="AK216" s="13" t="str">
        <f t="shared" si="21"/>
        <v>45 deg</v>
      </c>
      <c r="AL216" s="13"/>
      <c r="AM216" s="13"/>
      <c r="AN216" s="28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</row>
    <row r="217" spans="1:54" ht="12.75">
      <c r="A217" s="16" t="s">
        <v>64</v>
      </c>
      <c r="B217" s="16" t="s">
        <v>36</v>
      </c>
      <c r="C217" s="330">
        <v>92</v>
      </c>
      <c r="D217" s="331">
        <v>43</v>
      </c>
      <c r="E217" s="330">
        <v>116</v>
      </c>
      <c r="F217" s="331">
        <v>49</v>
      </c>
      <c r="G217" s="330">
        <v>134</v>
      </c>
      <c r="H217" s="331">
        <v>54</v>
      </c>
      <c r="I217" s="330">
        <v>144</v>
      </c>
      <c r="J217" s="331">
        <v>56</v>
      </c>
      <c r="K217" s="330">
        <v>147</v>
      </c>
      <c r="L217" s="16">
        <v>57</v>
      </c>
      <c r="M217" s="48">
        <v>13.6</v>
      </c>
      <c r="N217" s="16" t="s">
        <v>36</v>
      </c>
      <c r="O217" s="13" t="str">
        <f t="shared" si="23"/>
        <v>Jhang</v>
      </c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27">
        <f>+MAX(C217,E217,G217,I217,K217,)</f>
        <v>147</v>
      </c>
      <c r="AG217" s="13"/>
      <c r="AH217" s="16" t="s">
        <v>36</v>
      </c>
      <c r="AI217" s="13"/>
      <c r="AJ217" s="13"/>
      <c r="AK217" s="13" t="str">
        <f t="shared" si="21"/>
        <v>60 deg</v>
      </c>
      <c r="AL217" s="13"/>
      <c r="AM217" s="13"/>
      <c r="AN217" s="28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</row>
    <row r="218" spans="1:54" ht="12.75">
      <c r="A218" s="13" t="s">
        <v>64</v>
      </c>
      <c r="B218" s="13" t="s">
        <v>5</v>
      </c>
      <c r="C218" s="327">
        <v>1741</v>
      </c>
      <c r="D218" s="324">
        <v>891</v>
      </c>
      <c r="E218" s="327">
        <v>1878</v>
      </c>
      <c r="F218" s="324">
        <v>935</v>
      </c>
      <c r="G218" s="327">
        <v>1920</v>
      </c>
      <c r="H218" s="324">
        <v>945</v>
      </c>
      <c r="I218" s="327">
        <v>1862</v>
      </c>
      <c r="J218" s="324">
        <v>921</v>
      </c>
      <c r="K218" s="327">
        <v>1710</v>
      </c>
      <c r="L218" s="13">
        <v>865</v>
      </c>
      <c r="M218" s="34">
        <v>24</v>
      </c>
      <c r="N218" s="13" t="s">
        <v>5</v>
      </c>
      <c r="O218" s="13" t="str">
        <f t="shared" si="23"/>
        <v>Jhang</v>
      </c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27"/>
      <c r="AG218" s="13"/>
      <c r="AH218" s="13" t="s">
        <v>5</v>
      </c>
      <c r="AI218" s="13"/>
      <c r="AJ218" s="13"/>
      <c r="AK218" s="13"/>
      <c r="AL218" s="13"/>
      <c r="AM218" s="13"/>
      <c r="AN218" s="28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</row>
    <row r="219" spans="1:54" ht="12.75">
      <c r="A219" s="13"/>
      <c r="B219" s="13"/>
      <c r="C219" s="324"/>
      <c r="D219" s="324"/>
      <c r="E219" s="324"/>
      <c r="F219" s="324"/>
      <c r="G219" s="324"/>
      <c r="H219" s="324"/>
      <c r="I219" s="324"/>
      <c r="J219" s="324"/>
      <c r="K219" s="324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27"/>
      <c r="AG219" s="35">
        <f>+MIN(AF206:AF217)</f>
        <v>141</v>
      </c>
      <c r="AH219" s="13"/>
      <c r="AI219" s="13"/>
      <c r="AJ219" s="13"/>
      <c r="AK219" s="13"/>
      <c r="AL219" s="13" t="str">
        <f>+O206</f>
        <v>Jhang</v>
      </c>
      <c r="AM219" s="13" t="str">
        <f>+VLOOKUP(AG219,AF206:AK217,6,FALSE)</f>
        <v>60 deg</v>
      </c>
      <c r="AN219" s="28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</row>
    <row r="220" spans="1:54" ht="12.75">
      <c r="A220" s="13"/>
      <c r="B220" s="13"/>
      <c r="C220" s="324"/>
      <c r="D220" s="324"/>
      <c r="E220" s="324"/>
      <c r="F220" s="324"/>
      <c r="G220" s="324"/>
      <c r="H220" s="324"/>
      <c r="I220" s="324"/>
      <c r="J220" s="324"/>
      <c r="K220" s="324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27"/>
      <c r="AG220" s="13"/>
      <c r="AH220" s="13"/>
      <c r="AI220" s="13"/>
      <c r="AJ220" s="13"/>
      <c r="AK220" s="13"/>
      <c r="AL220" s="13"/>
      <c r="AM220" s="13"/>
      <c r="AN220" s="28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 spans="1:54" ht="12.75">
      <c r="A221" s="23"/>
      <c r="B221" s="478" t="s">
        <v>66</v>
      </c>
      <c r="C221" s="479"/>
      <c r="D221" s="479"/>
      <c r="E221" s="479"/>
      <c r="F221" s="479"/>
      <c r="G221" s="479"/>
      <c r="H221" s="333"/>
      <c r="I221" s="333"/>
      <c r="J221" s="333"/>
      <c r="K221" s="333"/>
      <c r="L221" s="53"/>
      <c r="M221" s="2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27"/>
      <c r="AG221" s="13"/>
      <c r="AH221" s="13"/>
      <c r="AI221" s="13"/>
      <c r="AJ221" s="13"/>
      <c r="AK221" s="13"/>
      <c r="AL221" s="13"/>
      <c r="AM221" s="13"/>
      <c r="AN221" s="28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</row>
    <row r="222" spans="1:54" ht="12.75" customHeight="1">
      <c r="A222" s="23"/>
      <c r="B222" s="479" t="s">
        <v>67</v>
      </c>
      <c r="C222" s="479"/>
      <c r="D222" s="479"/>
      <c r="E222" s="479"/>
      <c r="F222" s="479"/>
      <c r="G222" s="479"/>
      <c r="H222" s="334"/>
      <c r="I222" s="334"/>
      <c r="J222" s="334"/>
      <c r="K222" s="334"/>
      <c r="L222" s="54"/>
      <c r="M222" s="2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27"/>
      <c r="AG222" s="13"/>
      <c r="AH222" s="13"/>
      <c r="AI222" s="13"/>
      <c r="AJ222" s="13"/>
      <c r="AK222" s="13"/>
      <c r="AL222" s="13"/>
      <c r="AM222" s="13"/>
      <c r="AN222" s="28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</row>
    <row r="223" spans="1:54" ht="12.75">
      <c r="A223" s="13"/>
      <c r="B223" s="13"/>
      <c r="C223" s="324"/>
      <c r="D223" s="324"/>
      <c r="E223" s="324"/>
      <c r="F223" s="324"/>
      <c r="G223" s="324"/>
      <c r="H223" s="324"/>
      <c r="I223" s="324"/>
      <c r="J223" s="324"/>
      <c r="K223" s="324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27"/>
      <c r="AG223" s="13"/>
      <c r="AH223" s="13"/>
      <c r="AI223" s="13"/>
      <c r="AJ223" s="13"/>
      <c r="AK223" s="13"/>
      <c r="AL223" s="13"/>
      <c r="AM223" s="13"/>
      <c r="AN223" s="28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</row>
    <row r="224" spans="1:54" ht="12.75">
      <c r="A224" s="13"/>
      <c r="B224" s="13" t="s">
        <v>12</v>
      </c>
      <c r="C224" s="327" t="s">
        <v>13</v>
      </c>
      <c r="D224" s="324" t="s">
        <v>14</v>
      </c>
      <c r="E224" s="327" t="s">
        <v>15</v>
      </c>
      <c r="F224" s="324" t="s">
        <v>16</v>
      </c>
      <c r="G224" s="327" t="s">
        <v>17</v>
      </c>
      <c r="H224" s="324" t="s">
        <v>18</v>
      </c>
      <c r="I224" s="327" t="s">
        <v>19</v>
      </c>
      <c r="J224" s="324" t="s">
        <v>20</v>
      </c>
      <c r="K224" s="327" t="s">
        <v>21</v>
      </c>
      <c r="L224" s="13" t="s">
        <v>22</v>
      </c>
      <c r="M224" s="13" t="s">
        <v>23</v>
      </c>
      <c r="N224" s="13" t="s">
        <v>12</v>
      </c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27"/>
      <c r="AG224" s="13"/>
      <c r="AH224" s="13"/>
      <c r="AI224" s="13"/>
      <c r="AJ224" s="13"/>
      <c r="AK224" s="13"/>
      <c r="AL224" s="13"/>
      <c r="AM224" s="13"/>
      <c r="AN224" s="28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</row>
    <row r="225" spans="1:54" ht="12.75">
      <c r="A225" s="13"/>
      <c r="B225" s="13"/>
      <c r="C225" s="327" t="s">
        <v>24</v>
      </c>
      <c r="D225" s="324" t="s">
        <v>24</v>
      </c>
      <c r="E225" s="327" t="s">
        <v>24</v>
      </c>
      <c r="F225" s="324" t="s">
        <v>24</v>
      </c>
      <c r="G225" s="327" t="s">
        <v>24</v>
      </c>
      <c r="H225" s="324" t="s">
        <v>24</v>
      </c>
      <c r="I225" s="327" t="s">
        <v>24</v>
      </c>
      <c r="J225" s="324" t="s">
        <v>24</v>
      </c>
      <c r="K225" s="327" t="s">
        <v>24</v>
      </c>
      <c r="L225" s="13" t="s">
        <v>24</v>
      </c>
      <c r="M225" s="13" t="s">
        <v>25</v>
      </c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27"/>
      <c r="AG225" s="13"/>
      <c r="AH225" s="13"/>
      <c r="AI225" s="13"/>
      <c r="AJ225" s="13"/>
      <c r="AK225" s="13"/>
      <c r="AL225" s="13"/>
      <c r="AM225" s="13"/>
      <c r="AN225" s="28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</row>
    <row r="226" spans="1:54" ht="12.75">
      <c r="A226" s="13"/>
      <c r="B226" s="13"/>
      <c r="C226" s="327"/>
      <c r="D226" s="324"/>
      <c r="E226" s="327"/>
      <c r="F226" s="324"/>
      <c r="G226" s="327"/>
      <c r="H226" s="324"/>
      <c r="I226" s="327"/>
      <c r="J226" s="324"/>
      <c r="K226" s="327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27"/>
      <c r="AG226" s="13"/>
      <c r="AH226" s="31" t="s">
        <v>45</v>
      </c>
      <c r="AI226" s="31"/>
      <c r="AJ226" s="13"/>
      <c r="AK226" s="13"/>
      <c r="AL226" s="13"/>
      <c r="AM226" s="13"/>
      <c r="AN226" s="28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</row>
    <row r="227" spans="1:54" ht="12.75">
      <c r="A227" s="13" t="s">
        <v>66</v>
      </c>
      <c r="B227" s="13" t="s">
        <v>26</v>
      </c>
      <c r="C227" s="327">
        <v>85</v>
      </c>
      <c r="D227" s="324">
        <v>42</v>
      </c>
      <c r="E227" s="327">
        <v>104</v>
      </c>
      <c r="F227" s="324">
        <v>47</v>
      </c>
      <c r="G227" s="327">
        <v>118</v>
      </c>
      <c r="H227" s="324">
        <v>50</v>
      </c>
      <c r="I227" s="327">
        <v>125</v>
      </c>
      <c r="J227" s="324">
        <v>51</v>
      </c>
      <c r="K227" s="327">
        <v>126</v>
      </c>
      <c r="L227" s="13">
        <v>50</v>
      </c>
      <c r="M227" s="34">
        <v>11.7</v>
      </c>
      <c r="N227" s="13" t="s">
        <v>26</v>
      </c>
      <c r="O227" s="13" t="str">
        <f t="shared" si="23"/>
        <v>Kasur</v>
      </c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27">
        <f>+MAX(C227,E227,G227,I227,K227,)</f>
        <v>126</v>
      </c>
      <c r="AG227" s="13"/>
      <c r="AH227" s="13" t="s">
        <v>26</v>
      </c>
      <c r="AI227" s="13" t="str">
        <f>+VLOOKUP(AG240,AF227:AH239,3,FALSE)</f>
        <v>Jan</v>
      </c>
      <c r="AJ227" s="13"/>
      <c r="AK227" s="13" t="str">
        <f aca="true" t="shared" si="24" ref="AK227:AK238">+INDEX($C$16:$K$16,MATCH(AF227,C227:K227,0))</f>
        <v>60 deg</v>
      </c>
      <c r="AL227" s="13"/>
      <c r="AM227" s="13"/>
      <c r="AN227" s="28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 spans="1:54" ht="12.75">
      <c r="A228" s="13" t="s">
        <v>66</v>
      </c>
      <c r="B228" s="13" t="s">
        <v>27</v>
      </c>
      <c r="C228" s="327">
        <v>104</v>
      </c>
      <c r="D228" s="324">
        <v>50</v>
      </c>
      <c r="E228" s="327">
        <v>121</v>
      </c>
      <c r="F228" s="324">
        <v>55</v>
      </c>
      <c r="G228" s="327">
        <v>132</v>
      </c>
      <c r="H228" s="324">
        <v>57</v>
      </c>
      <c r="I228" s="327">
        <v>135</v>
      </c>
      <c r="J228" s="324">
        <v>58</v>
      </c>
      <c r="K228" s="327">
        <v>132</v>
      </c>
      <c r="L228" s="13">
        <v>56</v>
      </c>
      <c r="M228" s="34">
        <v>15.6</v>
      </c>
      <c r="N228" s="13" t="s">
        <v>27</v>
      </c>
      <c r="O228" s="13" t="str">
        <f t="shared" si="23"/>
        <v>Kasur</v>
      </c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27">
        <f aca="true" t="shared" si="25" ref="AF228:AF237">+MAX(C228,E228,G228,I228,K228,)</f>
        <v>135</v>
      </c>
      <c r="AG228" s="13"/>
      <c r="AH228" s="13" t="s">
        <v>27</v>
      </c>
      <c r="AI228" s="13"/>
      <c r="AJ228" s="13"/>
      <c r="AK228" s="13" t="str">
        <f t="shared" si="24"/>
        <v>45 deg</v>
      </c>
      <c r="AL228" s="13"/>
      <c r="AM228" s="13"/>
      <c r="AN228" s="28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 spans="1:54" ht="12.75">
      <c r="A229" s="13" t="s">
        <v>66</v>
      </c>
      <c r="B229" s="13" t="s">
        <v>28</v>
      </c>
      <c r="C229" s="327">
        <v>144</v>
      </c>
      <c r="D229" s="324">
        <v>70</v>
      </c>
      <c r="E229" s="327">
        <v>158</v>
      </c>
      <c r="F229" s="324">
        <v>75</v>
      </c>
      <c r="G229" s="327">
        <v>164</v>
      </c>
      <c r="H229" s="324">
        <v>77</v>
      </c>
      <c r="I229" s="327">
        <v>162</v>
      </c>
      <c r="J229" s="324">
        <v>76</v>
      </c>
      <c r="K229" s="327">
        <v>151</v>
      </c>
      <c r="L229" s="13">
        <v>72</v>
      </c>
      <c r="M229" s="34">
        <v>20.8</v>
      </c>
      <c r="N229" s="13" t="s">
        <v>28</v>
      </c>
      <c r="O229" s="13" t="str">
        <f t="shared" si="23"/>
        <v>Kasur</v>
      </c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27">
        <f t="shared" si="25"/>
        <v>164</v>
      </c>
      <c r="AG229" s="13"/>
      <c r="AH229" s="13" t="s">
        <v>28</v>
      </c>
      <c r="AI229" s="13"/>
      <c r="AJ229" s="13"/>
      <c r="AK229" s="13" t="str">
        <f t="shared" si="24"/>
        <v>30 deg</v>
      </c>
      <c r="AL229" s="13"/>
      <c r="AM229" s="13"/>
      <c r="AN229" s="28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 spans="1:54" ht="12.75">
      <c r="A230" s="13" t="s">
        <v>66</v>
      </c>
      <c r="B230" s="13" t="s">
        <v>29</v>
      </c>
      <c r="C230" s="327">
        <v>162</v>
      </c>
      <c r="D230" s="324">
        <v>87</v>
      </c>
      <c r="E230" s="327">
        <v>168</v>
      </c>
      <c r="F230" s="324">
        <v>90</v>
      </c>
      <c r="G230" s="327">
        <v>165</v>
      </c>
      <c r="H230" s="324">
        <v>89</v>
      </c>
      <c r="I230" s="327">
        <v>155</v>
      </c>
      <c r="J230" s="324">
        <v>85</v>
      </c>
      <c r="K230" s="327">
        <v>136</v>
      </c>
      <c r="L230" s="13">
        <v>79</v>
      </c>
      <c r="M230" s="34">
        <v>26.9</v>
      </c>
      <c r="N230" s="13" t="s">
        <v>29</v>
      </c>
      <c r="O230" s="13" t="str">
        <f t="shared" si="23"/>
        <v>Kasur</v>
      </c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27">
        <f t="shared" si="25"/>
        <v>168</v>
      </c>
      <c r="AG230" s="13"/>
      <c r="AH230" s="13" t="s">
        <v>29</v>
      </c>
      <c r="AI230" s="13"/>
      <c r="AJ230" s="13"/>
      <c r="AK230" s="13" t="str">
        <f t="shared" si="24"/>
        <v>15 deg</v>
      </c>
      <c r="AL230" s="13"/>
      <c r="AM230" s="13"/>
      <c r="AN230" s="28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 spans="1:54" ht="12.75">
      <c r="A231" s="13" t="s">
        <v>66</v>
      </c>
      <c r="B231" s="13" t="s">
        <v>4</v>
      </c>
      <c r="C231" s="327">
        <v>185</v>
      </c>
      <c r="D231" s="324">
        <v>99</v>
      </c>
      <c r="E231" s="327">
        <v>185</v>
      </c>
      <c r="F231" s="324">
        <v>99</v>
      </c>
      <c r="G231" s="327">
        <v>175</v>
      </c>
      <c r="H231" s="324">
        <v>97</v>
      </c>
      <c r="I231" s="327">
        <v>157</v>
      </c>
      <c r="J231" s="324">
        <v>90</v>
      </c>
      <c r="K231" s="327">
        <v>132</v>
      </c>
      <c r="L231" s="13">
        <v>81</v>
      </c>
      <c r="M231" s="34">
        <v>31.9</v>
      </c>
      <c r="N231" s="13" t="s">
        <v>4</v>
      </c>
      <c r="O231" s="13" t="str">
        <f t="shared" si="23"/>
        <v>Kasur</v>
      </c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27">
        <f t="shared" si="25"/>
        <v>185</v>
      </c>
      <c r="AG231" s="13"/>
      <c r="AH231" s="13" t="s">
        <v>4</v>
      </c>
      <c r="AI231" s="13"/>
      <c r="AJ231" s="13"/>
      <c r="AK231" s="13" t="str">
        <f t="shared" si="24"/>
        <v>0 deg</v>
      </c>
      <c r="AL231" s="13"/>
      <c r="AM231" s="13"/>
      <c r="AN231" s="28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pans="1:54" ht="12.75">
      <c r="A232" s="13" t="s">
        <v>66</v>
      </c>
      <c r="B232" s="13" t="s">
        <v>30</v>
      </c>
      <c r="C232" s="327">
        <v>180</v>
      </c>
      <c r="D232" s="324">
        <v>100</v>
      </c>
      <c r="E232" s="327">
        <v>176</v>
      </c>
      <c r="F232" s="324">
        <v>100</v>
      </c>
      <c r="G232" s="327">
        <v>165</v>
      </c>
      <c r="H232" s="324">
        <v>96</v>
      </c>
      <c r="I232" s="327">
        <v>145</v>
      </c>
      <c r="J232" s="324">
        <v>88</v>
      </c>
      <c r="K232" s="327">
        <v>119</v>
      </c>
      <c r="L232" s="13">
        <v>79</v>
      </c>
      <c r="M232" s="34">
        <v>32.4</v>
      </c>
      <c r="N232" s="13" t="s">
        <v>30</v>
      </c>
      <c r="O232" s="13" t="str">
        <f t="shared" si="23"/>
        <v>Kasur</v>
      </c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27">
        <f t="shared" si="25"/>
        <v>180</v>
      </c>
      <c r="AG232" s="13"/>
      <c r="AH232" s="13" t="s">
        <v>30</v>
      </c>
      <c r="AI232" s="13"/>
      <c r="AJ232" s="13"/>
      <c r="AK232" s="13" t="str">
        <f t="shared" si="24"/>
        <v>0 deg</v>
      </c>
      <c r="AL232" s="13"/>
      <c r="AM232" s="13"/>
      <c r="AN232" s="28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 spans="1:54" ht="12.75">
      <c r="A233" s="13" t="s">
        <v>66</v>
      </c>
      <c r="B233" s="13" t="s">
        <v>31</v>
      </c>
      <c r="C233" s="327">
        <v>164</v>
      </c>
      <c r="D233" s="324">
        <v>100</v>
      </c>
      <c r="E233" s="327">
        <v>162</v>
      </c>
      <c r="F233" s="324">
        <v>100</v>
      </c>
      <c r="G233" s="327">
        <v>152</v>
      </c>
      <c r="H233" s="324">
        <v>96</v>
      </c>
      <c r="I233" s="327">
        <v>136</v>
      </c>
      <c r="J233" s="324">
        <v>89</v>
      </c>
      <c r="K233" s="327">
        <v>114</v>
      </c>
      <c r="L233" s="13">
        <v>79</v>
      </c>
      <c r="M233" s="34">
        <v>30.9</v>
      </c>
      <c r="N233" s="13" t="s">
        <v>31</v>
      </c>
      <c r="O233" s="13" t="str">
        <f t="shared" si="23"/>
        <v>Kasur</v>
      </c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27">
        <f t="shared" si="25"/>
        <v>164</v>
      </c>
      <c r="AG233" s="13"/>
      <c r="AH233" s="13" t="s">
        <v>31</v>
      </c>
      <c r="AI233" s="13"/>
      <c r="AJ233" s="13"/>
      <c r="AK233" s="13" t="str">
        <f t="shared" si="24"/>
        <v>0 deg</v>
      </c>
      <c r="AL233" s="13"/>
      <c r="AM233" s="13"/>
      <c r="AN233" s="28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 spans="1:54" ht="12.75">
      <c r="A234" s="13" t="s">
        <v>66</v>
      </c>
      <c r="B234" s="13" t="s">
        <v>32</v>
      </c>
      <c r="C234" s="327">
        <v>158</v>
      </c>
      <c r="D234" s="324">
        <v>95</v>
      </c>
      <c r="E234" s="327">
        <v>161</v>
      </c>
      <c r="F234" s="324">
        <v>96</v>
      </c>
      <c r="G234" s="327">
        <v>155</v>
      </c>
      <c r="H234" s="324">
        <v>93</v>
      </c>
      <c r="I234" s="327">
        <v>143</v>
      </c>
      <c r="J234" s="324">
        <v>88</v>
      </c>
      <c r="K234" s="327">
        <v>124</v>
      </c>
      <c r="L234" s="13">
        <v>79</v>
      </c>
      <c r="M234" s="34">
        <v>30.3</v>
      </c>
      <c r="N234" s="13" t="s">
        <v>32</v>
      </c>
      <c r="O234" s="13" t="str">
        <f t="shared" si="23"/>
        <v>Kasur</v>
      </c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27">
        <f t="shared" si="25"/>
        <v>161</v>
      </c>
      <c r="AG234" s="13"/>
      <c r="AH234" s="13" t="s">
        <v>32</v>
      </c>
      <c r="AI234" s="13"/>
      <c r="AJ234" s="13"/>
      <c r="AK234" s="13" t="str">
        <f t="shared" si="24"/>
        <v>15 deg</v>
      </c>
      <c r="AL234" s="13"/>
      <c r="AM234" s="13"/>
      <c r="AN234" s="28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spans="1:54" ht="12.75">
      <c r="A235" s="13" t="s">
        <v>66</v>
      </c>
      <c r="B235" s="13" t="s">
        <v>33</v>
      </c>
      <c r="C235" s="327">
        <v>149</v>
      </c>
      <c r="D235" s="324">
        <v>77</v>
      </c>
      <c r="E235" s="327">
        <v>160</v>
      </c>
      <c r="F235" s="324">
        <v>81</v>
      </c>
      <c r="G235" s="327">
        <v>162</v>
      </c>
      <c r="H235" s="324">
        <v>82</v>
      </c>
      <c r="I235" s="327">
        <v>156</v>
      </c>
      <c r="J235" s="324">
        <v>79</v>
      </c>
      <c r="K235" s="327">
        <v>142</v>
      </c>
      <c r="L235" s="13">
        <v>75</v>
      </c>
      <c r="M235" s="34">
        <v>28.9</v>
      </c>
      <c r="N235" s="13" t="s">
        <v>33</v>
      </c>
      <c r="O235" s="13" t="str">
        <f t="shared" si="23"/>
        <v>Kasur</v>
      </c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27">
        <f t="shared" si="25"/>
        <v>162</v>
      </c>
      <c r="AG235" s="13"/>
      <c r="AH235" s="13" t="s">
        <v>33</v>
      </c>
      <c r="AI235" s="13"/>
      <c r="AJ235" s="13"/>
      <c r="AK235" s="13" t="str">
        <f t="shared" si="24"/>
        <v>30 deg</v>
      </c>
      <c r="AL235" s="13"/>
      <c r="AM235" s="13"/>
      <c r="AN235" s="28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1:54" ht="12.75">
      <c r="A236" s="13" t="s">
        <v>66</v>
      </c>
      <c r="B236" s="13" t="s">
        <v>34</v>
      </c>
      <c r="C236" s="327">
        <v>132</v>
      </c>
      <c r="D236" s="324">
        <v>66</v>
      </c>
      <c r="E236" s="327">
        <v>150</v>
      </c>
      <c r="F236" s="324">
        <v>71</v>
      </c>
      <c r="G236" s="327">
        <v>161</v>
      </c>
      <c r="H236" s="324">
        <v>74</v>
      </c>
      <c r="I236" s="327">
        <v>163</v>
      </c>
      <c r="J236" s="324">
        <v>75</v>
      </c>
      <c r="K236" s="327">
        <v>156</v>
      </c>
      <c r="L236" s="13">
        <v>72</v>
      </c>
      <c r="M236" s="34">
        <v>24.6</v>
      </c>
      <c r="N236" s="13" t="s">
        <v>34</v>
      </c>
      <c r="O236" s="13" t="str">
        <f t="shared" si="23"/>
        <v>Kasur</v>
      </c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27">
        <f t="shared" si="25"/>
        <v>163</v>
      </c>
      <c r="AG236" s="13"/>
      <c r="AH236" s="13" t="s">
        <v>34</v>
      </c>
      <c r="AI236" s="13"/>
      <c r="AJ236" s="13"/>
      <c r="AK236" s="13" t="str">
        <f t="shared" si="24"/>
        <v>45 deg</v>
      </c>
      <c r="AL236" s="13"/>
      <c r="AM236" s="13"/>
      <c r="AN236" s="28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spans="1:54" ht="12.75">
      <c r="A237" s="13" t="s">
        <v>66</v>
      </c>
      <c r="B237" s="13" t="s">
        <v>35</v>
      </c>
      <c r="C237" s="327">
        <v>101</v>
      </c>
      <c r="D237" s="324">
        <v>49</v>
      </c>
      <c r="E237" s="327">
        <v>123</v>
      </c>
      <c r="F237" s="324">
        <v>55</v>
      </c>
      <c r="G237" s="327">
        <v>138</v>
      </c>
      <c r="H237" s="324">
        <v>59</v>
      </c>
      <c r="I237" s="327">
        <v>146</v>
      </c>
      <c r="J237" s="324">
        <v>60</v>
      </c>
      <c r="K237" s="327">
        <v>145</v>
      </c>
      <c r="L237" s="13">
        <v>60</v>
      </c>
      <c r="M237" s="34">
        <v>18.4</v>
      </c>
      <c r="N237" s="13" t="s">
        <v>35</v>
      </c>
      <c r="O237" s="13" t="str">
        <f t="shared" si="23"/>
        <v>Kasur</v>
      </c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27">
        <f t="shared" si="25"/>
        <v>146</v>
      </c>
      <c r="AG237" s="13"/>
      <c r="AH237" s="13" t="s">
        <v>35</v>
      </c>
      <c r="AI237" s="13"/>
      <c r="AJ237" s="13"/>
      <c r="AK237" s="13" t="str">
        <f t="shared" si="24"/>
        <v>45 deg</v>
      </c>
      <c r="AL237" s="13"/>
      <c r="AM237" s="13"/>
      <c r="AN237" s="28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spans="1:54" ht="12.75">
      <c r="A238" s="16" t="s">
        <v>66</v>
      </c>
      <c r="B238" s="16" t="s">
        <v>36</v>
      </c>
      <c r="C238" s="330">
        <v>85</v>
      </c>
      <c r="D238" s="331">
        <v>42</v>
      </c>
      <c r="E238" s="330">
        <v>107</v>
      </c>
      <c r="F238" s="331">
        <v>48</v>
      </c>
      <c r="G238" s="330">
        <v>123</v>
      </c>
      <c r="H238" s="331">
        <v>51</v>
      </c>
      <c r="I238" s="330">
        <v>132</v>
      </c>
      <c r="J238" s="331">
        <v>53</v>
      </c>
      <c r="K238" s="330">
        <v>134</v>
      </c>
      <c r="L238" s="16">
        <v>53</v>
      </c>
      <c r="M238" s="48">
        <v>13.5</v>
      </c>
      <c r="N238" s="16" t="s">
        <v>36</v>
      </c>
      <c r="O238" s="13" t="str">
        <f t="shared" si="23"/>
        <v>Kasur</v>
      </c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27">
        <f>+MAX(C238,E238,G238,I238,K238,)</f>
        <v>134</v>
      </c>
      <c r="AG238" s="13"/>
      <c r="AH238" s="16" t="s">
        <v>36</v>
      </c>
      <c r="AI238" s="13"/>
      <c r="AJ238" s="13"/>
      <c r="AK238" s="13" t="str">
        <f t="shared" si="24"/>
        <v>60 deg</v>
      </c>
      <c r="AL238" s="13"/>
      <c r="AM238" s="13"/>
      <c r="AN238" s="28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spans="1:54" ht="12.75">
      <c r="A239" s="13" t="s">
        <v>66</v>
      </c>
      <c r="B239" s="13" t="s">
        <v>5</v>
      </c>
      <c r="C239" s="327">
        <v>1647</v>
      </c>
      <c r="D239" s="324">
        <v>877</v>
      </c>
      <c r="E239" s="327">
        <v>1774</v>
      </c>
      <c r="F239" s="324">
        <v>915</v>
      </c>
      <c r="G239" s="327">
        <v>1811</v>
      </c>
      <c r="H239" s="324">
        <v>921</v>
      </c>
      <c r="I239" s="327">
        <v>1755</v>
      </c>
      <c r="J239" s="324">
        <v>893</v>
      </c>
      <c r="K239" s="327">
        <v>1611</v>
      </c>
      <c r="L239" s="13">
        <v>836</v>
      </c>
      <c r="M239" s="13">
        <v>23.8</v>
      </c>
      <c r="N239" s="13" t="s">
        <v>5</v>
      </c>
      <c r="O239" s="13" t="str">
        <f t="shared" si="23"/>
        <v>Kasur</v>
      </c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27"/>
      <c r="AG239" s="13"/>
      <c r="AH239" s="13" t="s">
        <v>5</v>
      </c>
      <c r="AI239" s="13"/>
      <c r="AJ239" s="13"/>
      <c r="AK239" s="13"/>
      <c r="AL239" s="13"/>
      <c r="AM239" s="13"/>
      <c r="AN239" s="28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spans="1:54" ht="12.75">
      <c r="A240" s="13"/>
      <c r="B240" s="13"/>
      <c r="C240" s="324"/>
      <c r="D240" s="324"/>
      <c r="E240" s="324"/>
      <c r="F240" s="324"/>
      <c r="G240" s="324"/>
      <c r="H240" s="324"/>
      <c r="I240" s="324"/>
      <c r="J240" s="324"/>
      <c r="K240" s="324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27"/>
      <c r="AG240" s="35">
        <f>+MIN(AF227:AF238)</f>
        <v>126</v>
      </c>
      <c r="AH240" s="13"/>
      <c r="AI240" s="13"/>
      <c r="AJ240" s="13"/>
      <c r="AK240" s="13"/>
      <c r="AL240" s="13" t="str">
        <f>+O227</f>
        <v>Kasur</v>
      </c>
      <c r="AM240" s="13" t="str">
        <f>+VLOOKUP(AG240,AF227:AK238,6,FALSE)</f>
        <v>60 deg</v>
      </c>
      <c r="AN240" s="28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spans="1:54" ht="12.75">
      <c r="A241" s="13"/>
      <c r="B241" s="13"/>
      <c r="C241" s="324"/>
      <c r="D241" s="324"/>
      <c r="E241" s="324"/>
      <c r="F241" s="324"/>
      <c r="G241" s="324"/>
      <c r="H241" s="324"/>
      <c r="I241" s="324"/>
      <c r="J241" s="324"/>
      <c r="K241" s="324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27"/>
      <c r="AG241" s="13"/>
      <c r="AH241" s="13"/>
      <c r="AI241" s="13"/>
      <c r="AJ241" s="13"/>
      <c r="AK241" s="13"/>
      <c r="AL241" s="13"/>
      <c r="AM241" s="13"/>
      <c r="AN241" s="28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 spans="1:54" ht="12.75">
      <c r="A242" s="23"/>
      <c r="B242" s="478" t="s">
        <v>1</v>
      </c>
      <c r="C242" s="479"/>
      <c r="D242" s="479"/>
      <c r="E242" s="479"/>
      <c r="F242" s="479"/>
      <c r="G242" s="479"/>
      <c r="H242" s="333"/>
      <c r="I242" s="333"/>
      <c r="J242" s="333"/>
      <c r="K242" s="333"/>
      <c r="L242" s="53"/>
      <c r="M242" s="2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27"/>
      <c r="AG242" s="13"/>
      <c r="AH242" s="13"/>
      <c r="AI242" s="13"/>
      <c r="AJ242" s="13"/>
      <c r="AK242" s="13"/>
      <c r="AL242" s="13"/>
      <c r="AM242" s="13"/>
      <c r="AN242" s="28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 spans="1:54" ht="12.75" customHeight="1">
      <c r="A243" s="23"/>
      <c r="B243" s="479" t="s">
        <v>68</v>
      </c>
      <c r="C243" s="479"/>
      <c r="D243" s="479"/>
      <c r="E243" s="479"/>
      <c r="F243" s="479"/>
      <c r="G243" s="479"/>
      <c r="H243" s="334"/>
      <c r="I243" s="334"/>
      <c r="J243" s="334"/>
      <c r="K243" s="334"/>
      <c r="L243" s="54"/>
      <c r="M243" s="2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27"/>
      <c r="AG243" s="13"/>
      <c r="AH243" s="13"/>
      <c r="AI243" s="13"/>
      <c r="AJ243" s="13"/>
      <c r="AK243" s="13"/>
      <c r="AL243" s="13"/>
      <c r="AM243" s="13"/>
      <c r="AN243" s="28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spans="1:54" ht="12.75">
      <c r="A244" s="13"/>
      <c r="B244" s="13"/>
      <c r="C244" s="324"/>
      <c r="D244" s="324"/>
      <c r="E244" s="324"/>
      <c r="F244" s="324"/>
      <c r="G244" s="324"/>
      <c r="H244" s="324"/>
      <c r="I244" s="324"/>
      <c r="J244" s="324"/>
      <c r="K244" s="324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27"/>
      <c r="AG244" s="13"/>
      <c r="AH244" s="13"/>
      <c r="AI244" s="13"/>
      <c r="AJ244" s="13"/>
      <c r="AK244" s="13"/>
      <c r="AL244" s="13"/>
      <c r="AM244" s="13"/>
      <c r="AN244" s="28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spans="1:54" ht="12.75">
      <c r="A245" s="13"/>
      <c r="B245" s="13" t="s">
        <v>12</v>
      </c>
      <c r="C245" s="327" t="s">
        <v>13</v>
      </c>
      <c r="D245" s="324" t="s">
        <v>14</v>
      </c>
      <c r="E245" s="327" t="s">
        <v>15</v>
      </c>
      <c r="F245" s="324" t="s">
        <v>16</v>
      </c>
      <c r="G245" s="327" t="s">
        <v>17</v>
      </c>
      <c r="H245" s="324" t="s">
        <v>18</v>
      </c>
      <c r="I245" s="327" t="s">
        <v>19</v>
      </c>
      <c r="J245" s="324" t="s">
        <v>20</v>
      </c>
      <c r="K245" s="327" t="s">
        <v>21</v>
      </c>
      <c r="L245" s="13" t="s">
        <v>22</v>
      </c>
      <c r="M245" s="13" t="s">
        <v>23</v>
      </c>
      <c r="N245" s="13" t="s">
        <v>12</v>
      </c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27"/>
      <c r="AG245" s="13"/>
      <c r="AH245" s="13"/>
      <c r="AI245" s="13"/>
      <c r="AJ245" s="13"/>
      <c r="AK245" s="13"/>
      <c r="AL245" s="13"/>
      <c r="AM245" s="13"/>
      <c r="AN245" s="28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pans="1:54" ht="12.75">
      <c r="A246" s="13"/>
      <c r="B246" s="13"/>
      <c r="C246" s="327" t="s">
        <v>24</v>
      </c>
      <c r="D246" s="324" t="s">
        <v>24</v>
      </c>
      <c r="E246" s="327" t="s">
        <v>24</v>
      </c>
      <c r="F246" s="324" t="s">
        <v>24</v>
      </c>
      <c r="G246" s="327" t="s">
        <v>24</v>
      </c>
      <c r="H246" s="324" t="s">
        <v>24</v>
      </c>
      <c r="I246" s="327" t="s">
        <v>24</v>
      </c>
      <c r="J246" s="324" t="s">
        <v>24</v>
      </c>
      <c r="K246" s="327" t="s">
        <v>24</v>
      </c>
      <c r="L246" s="13" t="s">
        <v>24</v>
      </c>
      <c r="M246" s="13" t="s">
        <v>25</v>
      </c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27"/>
      <c r="AG246" s="13"/>
      <c r="AH246" s="13"/>
      <c r="AI246" s="13"/>
      <c r="AJ246" s="13"/>
      <c r="AK246" s="13"/>
      <c r="AL246" s="13"/>
      <c r="AM246" s="13"/>
      <c r="AN246" s="28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spans="1:54" ht="12.75">
      <c r="A247" s="13"/>
      <c r="B247" s="13"/>
      <c r="C247" s="327"/>
      <c r="D247" s="324"/>
      <c r="E247" s="327"/>
      <c r="F247" s="324"/>
      <c r="G247" s="327"/>
      <c r="H247" s="324"/>
      <c r="I247" s="327"/>
      <c r="J247" s="324"/>
      <c r="K247" s="327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27"/>
      <c r="AG247" s="13"/>
      <c r="AH247" s="31" t="s">
        <v>45</v>
      </c>
      <c r="AI247" s="31"/>
      <c r="AJ247" s="13"/>
      <c r="AK247" s="13"/>
      <c r="AL247" s="13"/>
      <c r="AM247" s="13"/>
      <c r="AN247" s="28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 spans="1:54" ht="12.75">
      <c r="A248" s="13" t="s">
        <v>1</v>
      </c>
      <c r="B248" s="13" t="s">
        <v>26</v>
      </c>
      <c r="C248" s="327">
        <v>84</v>
      </c>
      <c r="D248" s="324">
        <v>41</v>
      </c>
      <c r="E248" s="327">
        <v>103</v>
      </c>
      <c r="F248" s="324">
        <v>46</v>
      </c>
      <c r="G248" s="327">
        <v>117</v>
      </c>
      <c r="H248" s="324">
        <v>49</v>
      </c>
      <c r="I248" s="327">
        <v>124</v>
      </c>
      <c r="J248" s="324">
        <v>50</v>
      </c>
      <c r="K248" s="327">
        <v>125</v>
      </c>
      <c r="L248" s="13">
        <v>50</v>
      </c>
      <c r="M248" s="34">
        <v>12</v>
      </c>
      <c r="N248" s="13" t="s">
        <v>26</v>
      </c>
      <c r="O248" s="13" t="str">
        <f t="shared" si="23"/>
        <v>Lahore</v>
      </c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27">
        <f>+MAX(C248,E248,G248,I248,K248,)</f>
        <v>125</v>
      </c>
      <c r="AG248" s="13"/>
      <c r="AH248" s="13" t="s">
        <v>26</v>
      </c>
      <c r="AI248" s="13" t="str">
        <f>+VLOOKUP(AG261,AF248:AH260,3,FALSE)</f>
        <v>Jan</v>
      </c>
      <c r="AJ248" s="13"/>
      <c r="AK248" s="13" t="str">
        <f aca="true" t="shared" si="26" ref="AK248:AK259">+INDEX($C$16:$K$16,MATCH(AF248,C248:K248,0))</f>
        <v>60 deg</v>
      </c>
      <c r="AL248" s="13"/>
      <c r="AM248" s="13"/>
      <c r="AN248" s="28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 spans="1:54" ht="12.75">
      <c r="A249" s="13" t="s">
        <v>1</v>
      </c>
      <c r="B249" s="13" t="s">
        <v>27</v>
      </c>
      <c r="C249" s="327">
        <v>103</v>
      </c>
      <c r="D249" s="324">
        <v>51</v>
      </c>
      <c r="E249" s="327">
        <v>120</v>
      </c>
      <c r="F249" s="324">
        <v>55</v>
      </c>
      <c r="G249" s="327">
        <v>131</v>
      </c>
      <c r="H249" s="324">
        <v>58</v>
      </c>
      <c r="I249" s="327">
        <v>134</v>
      </c>
      <c r="J249" s="324">
        <v>58</v>
      </c>
      <c r="K249" s="327">
        <v>131</v>
      </c>
      <c r="L249" s="13">
        <v>57</v>
      </c>
      <c r="M249" s="34">
        <v>15.9</v>
      </c>
      <c r="N249" s="13" t="s">
        <v>27</v>
      </c>
      <c r="O249" s="13" t="str">
        <f t="shared" si="23"/>
        <v>Lahore</v>
      </c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27">
        <f aca="true" t="shared" si="27" ref="AF249:AF258">+MAX(C249,E249,G249,I249,K249,)</f>
        <v>134</v>
      </c>
      <c r="AG249" s="13"/>
      <c r="AH249" s="13" t="s">
        <v>27</v>
      </c>
      <c r="AI249" s="13"/>
      <c r="AJ249" s="13"/>
      <c r="AK249" s="13" t="str">
        <f t="shared" si="26"/>
        <v>45 deg</v>
      </c>
      <c r="AL249" s="13"/>
      <c r="AM249" s="13"/>
      <c r="AN249" s="28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 spans="1:54" ht="12.75">
      <c r="A250" s="13" t="s">
        <v>1</v>
      </c>
      <c r="B250" s="13" t="s">
        <v>28</v>
      </c>
      <c r="C250" s="327">
        <v>143</v>
      </c>
      <c r="D250" s="324">
        <v>69</v>
      </c>
      <c r="E250" s="327">
        <v>157</v>
      </c>
      <c r="F250" s="324">
        <v>74</v>
      </c>
      <c r="G250" s="327">
        <v>164</v>
      </c>
      <c r="H250" s="324">
        <v>76</v>
      </c>
      <c r="I250" s="327">
        <v>161</v>
      </c>
      <c r="J250" s="324">
        <v>75</v>
      </c>
      <c r="K250" s="327">
        <v>151</v>
      </c>
      <c r="L250" s="13">
        <v>71</v>
      </c>
      <c r="M250" s="34">
        <v>21.2</v>
      </c>
      <c r="N250" s="13" t="s">
        <v>28</v>
      </c>
      <c r="O250" s="13" t="str">
        <f t="shared" si="23"/>
        <v>Lahore</v>
      </c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27">
        <f t="shared" si="27"/>
        <v>164</v>
      </c>
      <c r="AG250" s="13"/>
      <c r="AH250" s="13" t="s">
        <v>28</v>
      </c>
      <c r="AI250" s="13"/>
      <c r="AJ250" s="13"/>
      <c r="AK250" s="13" t="str">
        <f t="shared" si="26"/>
        <v>30 deg</v>
      </c>
      <c r="AL250" s="13"/>
      <c r="AM250" s="13"/>
      <c r="AN250" s="28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spans="1:54" ht="12.75">
      <c r="A251" s="13" t="s">
        <v>1</v>
      </c>
      <c r="B251" s="13" t="s">
        <v>29</v>
      </c>
      <c r="C251" s="327">
        <v>161</v>
      </c>
      <c r="D251" s="324">
        <v>84</v>
      </c>
      <c r="E251" s="327">
        <v>168</v>
      </c>
      <c r="F251" s="324">
        <v>86</v>
      </c>
      <c r="G251" s="327">
        <v>166</v>
      </c>
      <c r="H251" s="324">
        <v>86</v>
      </c>
      <c r="I251" s="327">
        <v>155</v>
      </c>
      <c r="J251" s="324">
        <v>82</v>
      </c>
      <c r="K251" s="327">
        <v>137</v>
      </c>
      <c r="L251" s="13">
        <v>76</v>
      </c>
      <c r="M251" s="34">
        <v>27</v>
      </c>
      <c r="N251" s="13" t="s">
        <v>29</v>
      </c>
      <c r="O251" s="13" t="str">
        <f t="shared" si="23"/>
        <v>Lahore</v>
      </c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27">
        <f t="shared" si="27"/>
        <v>168</v>
      </c>
      <c r="AG251" s="13"/>
      <c r="AH251" s="13" t="s">
        <v>29</v>
      </c>
      <c r="AI251" s="13"/>
      <c r="AJ251" s="13"/>
      <c r="AK251" s="13" t="str">
        <f t="shared" si="26"/>
        <v>15 deg</v>
      </c>
      <c r="AL251" s="13"/>
      <c r="AM251" s="13"/>
      <c r="AN251" s="28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spans="1:54" ht="12.75">
      <c r="A252" s="13" t="s">
        <v>1</v>
      </c>
      <c r="B252" s="13" t="s">
        <v>4</v>
      </c>
      <c r="C252" s="327">
        <v>185</v>
      </c>
      <c r="D252" s="324">
        <v>98</v>
      </c>
      <c r="E252" s="327">
        <v>185</v>
      </c>
      <c r="F252" s="324">
        <v>99</v>
      </c>
      <c r="G252" s="327">
        <v>175</v>
      </c>
      <c r="H252" s="324">
        <v>96</v>
      </c>
      <c r="I252" s="327">
        <v>157</v>
      </c>
      <c r="J252" s="324">
        <v>90</v>
      </c>
      <c r="K252" s="327">
        <v>133</v>
      </c>
      <c r="L252" s="13">
        <v>81</v>
      </c>
      <c r="M252" s="34">
        <v>32</v>
      </c>
      <c r="N252" s="13" t="s">
        <v>4</v>
      </c>
      <c r="O252" s="13" t="str">
        <f t="shared" si="23"/>
        <v>Lahore</v>
      </c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27">
        <f t="shared" si="27"/>
        <v>185</v>
      </c>
      <c r="AG252" s="13"/>
      <c r="AH252" s="13" t="s">
        <v>4</v>
      </c>
      <c r="AI252" s="13"/>
      <c r="AJ252" s="13"/>
      <c r="AK252" s="13" t="str">
        <f t="shared" si="26"/>
        <v>0 deg</v>
      </c>
      <c r="AL252" s="13"/>
      <c r="AM252" s="13"/>
      <c r="AN252" s="28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spans="1:54" ht="12.75">
      <c r="A253" s="13" t="s">
        <v>1</v>
      </c>
      <c r="B253" s="13" t="s">
        <v>30</v>
      </c>
      <c r="C253" s="327">
        <v>180</v>
      </c>
      <c r="D253" s="324">
        <v>98</v>
      </c>
      <c r="E253" s="327">
        <v>177</v>
      </c>
      <c r="F253" s="324">
        <v>97</v>
      </c>
      <c r="G253" s="327">
        <v>165</v>
      </c>
      <c r="H253" s="324">
        <v>94</v>
      </c>
      <c r="I253" s="327">
        <v>145</v>
      </c>
      <c r="J253" s="324">
        <v>87</v>
      </c>
      <c r="K253" s="327">
        <v>120</v>
      </c>
      <c r="L253" s="13">
        <v>77</v>
      </c>
      <c r="M253" s="34">
        <v>32.6</v>
      </c>
      <c r="N253" s="13" t="s">
        <v>30</v>
      </c>
      <c r="O253" s="13" t="str">
        <f t="shared" si="23"/>
        <v>Lahore</v>
      </c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27">
        <f t="shared" si="27"/>
        <v>180</v>
      </c>
      <c r="AG253" s="13"/>
      <c r="AH253" s="13" t="s">
        <v>30</v>
      </c>
      <c r="AI253" s="13"/>
      <c r="AJ253" s="13"/>
      <c r="AK253" s="13" t="str">
        <f t="shared" si="26"/>
        <v>0 deg</v>
      </c>
      <c r="AL253" s="13"/>
      <c r="AM253" s="13"/>
      <c r="AN253" s="28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spans="1:54" ht="12.75">
      <c r="A254" s="13" t="s">
        <v>1</v>
      </c>
      <c r="B254" s="13" t="s">
        <v>31</v>
      </c>
      <c r="C254" s="327">
        <v>164</v>
      </c>
      <c r="D254" s="324">
        <v>102</v>
      </c>
      <c r="E254" s="327">
        <v>161</v>
      </c>
      <c r="F254" s="324">
        <v>101</v>
      </c>
      <c r="G254" s="327">
        <v>152</v>
      </c>
      <c r="H254" s="324">
        <v>97</v>
      </c>
      <c r="I254" s="327">
        <v>135</v>
      </c>
      <c r="J254" s="324">
        <v>90</v>
      </c>
      <c r="K254" s="327">
        <v>114</v>
      </c>
      <c r="L254" s="13">
        <v>80</v>
      </c>
      <c r="M254" s="34">
        <v>31</v>
      </c>
      <c r="N254" s="13" t="s">
        <v>31</v>
      </c>
      <c r="O254" s="13" t="str">
        <f t="shared" si="23"/>
        <v>Lahore</v>
      </c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27">
        <f t="shared" si="27"/>
        <v>164</v>
      </c>
      <c r="AG254" s="13"/>
      <c r="AH254" s="13" t="s">
        <v>31</v>
      </c>
      <c r="AI254" s="13"/>
      <c r="AJ254" s="13"/>
      <c r="AK254" s="13" t="str">
        <f t="shared" si="26"/>
        <v>0 deg</v>
      </c>
      <c r="AL254" s="13"/>
      <c r="AM254" s="13"/>
      <c r="AN254" s="28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spans="1:54" ht="12.75">
      <c r="A255" s="13" t="s">
        <v>1</v>
      </c>
      <c r="B255" s="13" t="s">
        <v>32</v>
      </c>
      <c r="C255" s="327">
        <v>158</v>
      </c>
      <c r="D255" s="324">
        <v>100</v>
      </c>
      <c r="E255" s="327">
        <v>160</v>
      </c>
      <c r="F255" s="324">
        <v>101</v>
      </c>
      <c r="G255" s="327">
        <v>155</v>
      </c>
      <c r="H255" s="324">
        <v>98</v>
      </c>
      <c r="I255" s="327">
        <v>143</v>
      </c>
      <c r="J255" s="324">
        <v>92</v>
      </c>
      <c r="K255" s="327">
        <v>124</v>
      </c>
      <c r="L255" s="13">
        <v>83</v>
      </c>
      <c r="M255" s="34">
        <v>30.5</v>
      </c>
      <c r="N255" s="13" t="s">
        <v>32</v>
      </c>
      <c r="O255" s="13" t="str">
        <f t="shared" si="23"/>
        <v>Lahore</v>
      </c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27">
        <f t="shared" si="27"/>
        <v>160</v>
      </c>
      <c r="AG255" s="13"/>
      <c r="AH255" s="13" t="s">
        <v>32</v>
      </c>
      <c r="AI255" s="13"/>
      <c r="AJ255" s="13"/>
      <c r="AK255" s="13" t="str">
        <f t="shared" si="26"/>
        <v>15 deg</v>
      </c>
      <c r="AL255" s="13"/>
      <c r="AM255" s="13"/>
      <c r="AN255" s="28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spans="1:54" ht="12.75">
      <c r="A256" s="13" t="s">
        <v>1</v>
      </c>
      <c r="B256" s="13" t="s">
        <v>33</v>
      </c>
      <c r="C256" s="327">
        <v>148</v>
      </c>
      <c r="D256" s="324">
        <v>75</v>
      </c>
      <c r="E256" s="327">
        <v>159</v>
      </c>
      <c r="F256" s="324">
        <v>79</v>
      </c>
      <c r="G256" s="327">
        <v>162</v>
      </c>
      <c r="H256" s="324">
        <v>80</v>
      </c>
      <c r="I256" s="327">
        <v>156</v>
      </c>
      <c r="J256" s="324">
        <v>78</v>
      </c>
      <c r="K256" s="327">
        <v>142</v>
      </c>
      <c r="L256" s="13">
        <v>73</v>
      </c>
      <c r="M256" s="34">
        <v>29.1</v>
      </c>
      <c r="N256" s="13" t="s">
        <v>33</v>
      </c>
      <c r="O256" s="13" t="str">
        <f t="shared" si="23"/>
        <v>Lahore</v>
      </c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27">
        <f t="shared" si="27"/>
        <v>162</v>
      </c>
      <c r="AG256" s="13"/>
      <c r="AH256" s="13" t="s">
        <v>33</v>
      </c>
      <c r="AI256" s="13"/>
      <c r="AJ256" s="13"/>
      <c r="AK256" s="13" t="str">
        <f t="shared" si="26"/>
        <v>30 deg</v>
      </c>
      <c r="AL256" s="13"/>
      <c r="AM256" s="13"/>
      <c r="AN256" s="28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spans="1:54" ht="12.75">
      <c r="A257" s="13" t="s">
        <v>1</v>
      </c>
      <c r="B257" s="13" t="s">
        <v>34</v>
      </c>
      <c r="C257" s="327">
        <v>131</v>
      </c>
      <c r="D257" s="324">
        <v>64</v>
      </c>
      <c r="E257" s="327">
        <v>149</v>
      </c>
      <c r="F257" s="324">
        <v>70</v>
      </c>
      <c r="G257" s="327">
        <v>160</v>
      </c>
      <c r="H257" s="324">
        <v>73</v>
      </c>
      <c r="I257" s="327">
        <v>162</v>
      </c>
      <c r="J257" s="324">
        <v>74</v>
      </c>
      <c r="K257" s="327">
        <v>156</v>
      </c>
      <c r="L257" s="13">
        <v>72</v>
      </c>
      <c r="M257" s="34">
        <v>24.7</v>
      </c>
      <c r="N257" s="13" t="s">
        <v>34</v>
      </c>
      <c r="O257" s="13" t="str">
        <f t="shared" si="23"/>
        <v>Lahore</v>
      </c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27">
        <f t="shared" si="27"/>
        <v>162</v>
      </c>
      <c r="AG257" s="13"/>
      <c r="AH257" s="13" t="s">
        <v>34</v>
      </c>
      <c r="AI257" s="13"/>
      <c r="AJ257" s="13"/>
      <c r="AK257" s="13" t="str">
        <f t="shared" si="26"/>
        <v>45 deg</v>
      </c>
      <c r="AL257" s="13"/>
      <c r="AM257" s="13"/>
      <c r="AN257" s="28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 spans="1:54" ht="12.75">
      <c r="A258" s="13" t="s">
        <v>1</v>
      </c>
      <c r="B258" s="13" t="s">
        <v>35</v>
      </c>
      <c r="C258" s="327">
        <v>100</v>
      </c>
      <c r="D258" s="324">
        <v>47</v>
      </c>
      <c r="E258" s="327">
        <v>122</v>
      </c>
      <c r="F258" s="324">
        <v>52</v>
      </c>
      <c r="G258" s="327">
        <v>137</v>
      </c>
      <c r="H258" s="324">
        <v>56</v>
      </c>
      <c r="I258" s="327">
        <v>145</v>
      </c>
      <c r="J258" s="324">
        <v>58</v>
      </c>
      <c r="K258" s="327">
        <v>145</v>
      </c>
      <c r="L258" s="13">
        <v>58</v>
      </c>
      <c r="M258" s="34">
        <v>18.5</v>
      </c>
      <c r="N258" s="13" t="s">
        <v>35</v>
      </c>
      <c r="O258" s="13" t="str">
        <f t="shared" si="23"/>
        <v>Lahore</v>
      </c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27">
        <f t="shared" si="27"/>
        <v>145</v>
      </c>
      <c r="AG258" s="13"/>
      <c r="AH258" s="13" t="s">
        <v>35</v>
      </c>
      <c r="AI258" s="13"/>
      <c r="AJ258" s="13"/>
      <c r="AK258" s="13" t="str">
        <f t="shared" si="26"/>
        <v>45 deg</v>
      </c>
      <c r="AL258" s="13"/>
      <c r="AM258" s="13"/>
      <c r="AN258" s="28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 spans="1:54" ht="12.75">
      <c r="A259" s="16" t="s">
        <v>1</v>
      </c>
      <c r="B259" s="16" t="s">
        <v>36</v>
      </c>
      <c r="C259" s="330">
        <v>84</v>
      </c>
      <c r="D259" s="331">
        <v>42</v>
      </c>
      <c r="E259" s="330">
        <v>105</v>
      </c>
      <c r="F259" s="331">
        <v>47</v>
      </c>
      <c r="G259" s="330">
        <v>121</v>
      </c>
      <c r="H259" s="331">
        <v>51</v>
      </c>
      <c r="I259" s="330">
        <v>131</v>
      </c>
      <c r="J259" s="331">
        <v>53</v>
      </c>
      <c r="K259" s="330">
        <v>133</v>
      </c>
      <c r="L259" s="16">
        <v>53</v>
      </c>
      <c r="M259" s="48">
        <v>13.8</v>
      </c>
      <c r="N259" s="16" t="s">
        <v>36</v>
      </c>
      <c r="O259" s="13" t="str">
        <f t="shared" si="23"/>
        <v>Lahore</v>
      </c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27">
        <f>+MAX(C259,E259,G259,I259,K259,)</f>
        <v>133</v>
      </c>
      <c r="AG259" s="13"/>
      <c r="AH259" s="16" t="s">
        <v>36</v>
      </c>
      <c r="AI259" s="13"/>
      <c r="AJ259" s="13"/>
      <c r="AK259" s="13" t="str">
        <f t="shared" si="26"/>
        <v>60 deg</v>
      </c>
      <c r="AL259" s="13"/>
      <c r="AM259" s="13"/>
      <c r="AN259" s="28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 spans="1:54" ht="12.75">
      <c r="A260" s="13" t="s">
        <v>1</v>
      </c>
      <c r="B260" s="13" t="s">
        <v>5</v>
      </c>
      <c r="C260" s="327">
        <v>1639</v>
      </c>
      <c r="D260" s="324">
        <v>870</v>
      </c>
      <c r="E260" s="327">
        <v>1767</v>
      </c>
      <c r="F260" s="324">
        <v>908</v>
      </c>
      <c r="G260" s="327">
        <v>1806</v>
      </c>
      <c r="H260" s="324">
        <v>914</v>
      </c>
      <c r="I260" s="327">
        <v>1751</v>
      </c>
      <c r="J260" s="324">
        <v>887</v>
      </c>
      <c r="K260" s="327">
        <v>1609</v>
      </c>
      <c r="L260" s="13">
        <v>831</v>
      </c>
      <c r="M260" s="34">
        <v>24</v>
      </c>
      <c r="N260" s="13" t="s">
        <v>5</v>
      </c>
      <c r="O260" s="13" t="str">
        <f t="shared" si="23"/>
        <v>Lahore</v>
      </c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27"/>
      <c r="AG260" s="13"/>
      <c r="AH260" s="13" t="s">
        <v>5</v>
      </c>
      <c r="AI260" s="13"/>
      <c r="AJ260" s="13"/>
      <c r="AK260" s="13"/>
      <c r="AL260" s="13"/>
      <c r="AM260" s="13"/>
      <c r="AN260" s="28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 spans="1:54" ht="12.75">
      <c r="A261" s="13"/>
      <c r="B261" s="13"/>
      <c r="C261" s="324"/>
      <c r="D261" s="324"/>
      <c r="E261" s="324"/>
      <c r="F261" s="324"/>
      <c r="G261" s="324"/>
      <c r="H261" s="324"/>
      <c r="I261" s="324"/>
      <c r="J261" s="324"/>
      <c r="K261" s="324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27"/>
      <c r="AG261" s="35">
        <f>+MIN(AF248:AF259)</f>
        <v>125</v>
      </c>
      <c r="AH261" s="13"/>
      <c r="AI261" s="13"/>
      <c r="AJ261" s="13"/>
      <c r="AK261" s="13"/>
      <c r="AL261" s="13" t="str">
        <f>+O248</f>
        <v>Lahore</v>
      </c>
      <c r="AM261" s="13" t="str">
        <f>+VLOOKUP(AG261,AF248:AK259,6,FALSE)</f>
        <v>60 deg</v>
      </c>
      <c r="AN261" s="28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 spans="1:54" ht="12.75">
      <c r="A262" s="13"/>
      <c r="B262" s="13"/>
      <c r="C262" s="324"/>
      <c r="D262" s="324"/>
      <c r="E262" s="324"/>
      <c r="F262" s="324"/>
      <c r="G262" s="324"/>
      <c r="H262" s="324"/>
      <c r="I262" s="324"/>
      <c r="J262" s="324"/>
      <c r="K262" s="324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27"/>
      <c r="AG262" s="13"/>
      <c r="AH262" s="13"/>
      <c r="AI262" s="13"/>
      <c r="AJ262" s="13"/>
      <c r="AK262" s="13"/>
      <c r="AL262" s="13"/>
      <c r="AM262" s="13"/>
      <c r="AN262" s="28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 spans="1:54" ht="12.75">
      <c r="A263" s="23"/>
      <c r="B263" s="478" t="s">
        <v>69</v>
      </c>
      <c r="C263" s="479"/>
      <c r="D263" s="479"/>
      <c r="E263" s="479"/>
      <c r="F263" s="479"/>
      <c r="G263" s="479"/>
      <c r="H263" s="333"/>
      <c r="I263" s="333"/>
      <c r="J263" s="333"/>
      <c r="K263" s="333"/>
      <c r="L263" s="53"/>
      <c r="M263" s="2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27"/>
      <c r="AG263" s="13"/>
      <c r="AH263" s="13"/>
      <c r="AI263" s="13"/>
      <c r="AJ263" s="13"/>
      <c r="AK263" s="13"/>
      <c r="AL263" s="13"/>
      <c r="AM263" s="13"/>
      <c r="AN263" s="28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 spans="1:54" ht="12.75" customHeight="1">
      <c r="A264" s="23"/>
      <c r="B264" s="479" t="s">
        <v>70</v>
      </c>
      <c r="C264" s="479"/>
      <c r="D264" s="479"/>
      <c r="E264" s="479"/>
      <c r="F264" s="479"/>
      <c r="G264" s="479"/>
      <c r="H264" s="334"/>
      <c r="I264" s="334"/>
      <c r="J264" s="334"/>
      <c r="K264" s="334"/>
      <c r="L264" s="54"/>
      <c r="M264" s="2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27"/>
      <c r="AG264" s="13"/>
      <c r="AH264" s="13"/>
      <c r="AI264" s="13"/>
      <c r="AJ264" s="13"/>
      <c r="AK264" s="13"/>
      <c r="AL264" s="13"/>
      <c r="AM264" s="13"/>
      <c r="AN264" s="28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 spans="1:54" ht="12.75">
      <c r="A265" s="13"/>
      <c r="B265" s="13"/>
      <c r="C265" s="324"/>
      <c r="D265" s="324"/>
      <c r="E265" s="324"/>
      <c r="F265" s="324"/>
      <c r="G265" s="324"/>
      <c r="H265" s="324"/>
      <c r="I265" s="324"/>
      <c r="J265" s="324"/>
      <c r="K265" s="324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27"/>
      <c r="AG265" s="13"/>
      <c r="AH265" s="13"/>
      <c r="AI265" s="13"/>
      <c r="AJ265" s="13"/>
      <c r="AK265" s="13"/>
      <c r="AL265" s="13"/>
      <c r="AM265" s="13"/>
      <c r="AN265" s="28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 spans="1:54" ht="12.75">
      <c r="A266" s="13"/>
      <c r="B266" s="13" t="s">
        <v>12</v>
      </c>
      <c r="C266" s="327" t="s">
        <v>13</v>
      </c>
      <c r="D266" s="324" t="s">
        <v>14</v>
      </c>
      <c r="E266" s="327" t="s">
        <v>15</v>
      </c>
      <c r="F266" s="324" t="s">
        <v>16</v>
      </c>
      <c r="G266" s="327" t="s">
        <v>17</v>
      </c>
      <c r="H266" s="324" t="s">
        <v>18</v>
      </c>
      <c r="I266" s="327" t="s">
        <v>19</v>
      </c>
      <c r="J266" s="324" t="s">
        <v>20</v>
      </c>
      <c r="K266" s="327" t="s">
        <v>21</v>
      </c>
      <c r="L266" s="13" t="s">
        <v>22</v>
      </c>
      <c r="M266" s="13" t="s">
        <v>23</v>
      </c>
      <c r="N266" s="13" t="s">
        <v>12</v>
      </c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27"/>
      <c r="AG266" s="13"/>
      <c r="AH266" s="13"/>
      <c r="AI266" s="13"/>
      <c r="AJ266" s="13"/>
      <c r="AK266" s="13"/>
      <c r="AL266" s="13"/>
      <c r="AM266" s="13"/>
      <c r="AN266" s="28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 spans="1:54" ht="12.75">
      <c r="A267" s="13"/>
      <c r="B267" s="13"/>
      <c r="C267" s="327" t="s">
        <v>24</v>
      </c>
      <c r="D267" s="324" t="s">
        <v>24</v>
      </c>
      <c r="E267" s="327" t="s">
        <v>24</v>
      </c>
      <c r="F267" s="324" t="s">
        <v>24</v>
      </c>
      <c r="G267" s="327" t="s">
        <v>24</v>
      </c>
      <c r="H267" s="324" t="s">
        <v>24</v>
      </c>
      <c r="I267" s="327" t="s">
        <v>24</v>
      </c>
      <c r="J267" s="324" t="s">
        <v>24</v>
      </c>
      <c r="K267" s="327" t="s">
        <v>24</v>
      </c>
      <c r="L267" s="13" t="s">
        <v>24</v>
      </c>
      <c r="M267" s="13" t="s">
        <v>25</v>
      </c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27"/>
      <c r="AG267" s="13"/>
      <c r="AH267" s="13"/>
      <c r="AI267" s="13"/>
      <c r="AJ267" s="13"/>
      <c r="AK267" s="13"/>
      <c r="AL267" s="13"/>
      <c r="AM267" s="13"/>
      <c r="AN267" s="28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 spans="1:54" ht="12.75">
      <c r="A268" s="13"/>
      <c r="B268" s="13"/>
      <c r="C268" s="327"/>
      <c r="D268" s="324"/>
      <c r="E268" s="327"/>
      <c r="F268" s="324"/>
      <c r="G268" s="327"/>
      <c r="H268" s="324"/>
      <c r="I268" s="327"/>
      <c r="J268" s="324"/>
      <c r="K268" s="327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27"/>
      <c r="AG268" s="13"/>
      <c r="AH268" s="31" t="s">
        <v>45</v>
      </c>
      <c r="AI268" s="31"/>
      <c r="AJ268" s="13"/>
      <c r="AK268" s="13"/>
      <c r="AL268" s="13"/>
      <c r="AM268" s="13"/>
      <c r="AN268" s="28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 spans="1:54" ht="12.75">
      <c r="A269" s="13" t="s">
        <v>69</v>
      </c>
      <c r="B269" s="13" t="s">
        <v>26</v>
      </c>
      <c r="C269" s="327">
        <v>92</v>
      </c>
      <c r="D269" s="324">
        <v>35</v>
      </c>
      <c r="E269" s="327">
        <v>120</v>
      </c>
      <c r="F269" s="324">
        <v>40</v>
      </c>
      <c r="G269" s="327">
        <v>141</v>
      </c>
      <c r="H269" s="324">
        <v>45</v>
      </c>
      <c r="I269" s="327">
        <v>154</v>
      </c>
      <c r="J269" s="324">
        <v>48</v>
      </c>
      <c r="K269" s="327">
        <v>158</v>
      </c>
      <c r="L269" s="13">
        <v>49</v>
      </c>
      <c r="M269" s="13">
        <v>10.2</v>
      </c>
      <c r="N269" s="13" t="s">
        <v>26</v>
      </c>
      <c r="O269" s="13" t="str">
        <f t="shared" si="23"/>
        <v>Mardan</v>
      </c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27">
        <f>+MAX(C269,E269,G269,I269,K269,)</f>
        <v>158</v>
      </c>
      <c r="AG269" s="13"/>
      <c r="AH269" s="13" t="s">
        <v>26</v>
      </c>
      <c r="AI269" s="13" t="str">
        <f>+VLOOKUP(AG282,AF269:AH281,3,FALSE)</f>
        <v>Jan</v>
      </c>
      <c r="AJ269" s="13"/>
      <c r="AK269" s="13" t="str">
        <f aca="true" t="shared" si="28" ref="AK269:AK280">+INDEX($C$16:$K$16,MATCH(AF269,C269:K269,0))</f>
        <v>60 deg</v>
      </c>
      <c r="AL269" s="13"/>
      <c r="AM269" s="13"/>
      <c r="AN269" s="28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 spans="1:54" ht="12.75">
      <c r="A270" s="13" t="s">
        <v>69</v>
      </c>
      <c r="B270" s="13" t="s">
        <v>27</v>
      </c>
      <c r="C270" s="327">
        <v>112</v>
      </c>
      <c r="D270" s="324">
        <v>38</v>
      </c>
      <c r="E270" s="327">
        <v>138</v>
      </c>
      <c r="F270" s="324">
        <v>44</v>
      </c>
      <c r="G270" s="327">
        <v>156</v>
      </c>
      <c r="H270" s="324">
        <v>48</v>
      </c>
      <c r="I270" s="327">
        <v>165</v>
      </c>
      <c r="J270" s="324">
        <v>51</v>
      </c>
      <c r="K270" s="327">
        <v>164</v>
      </c>
      <c r="L270" s="13">
        <v>51</v>
      </c>
      <c r="M270" s="34">
        <v>13.1</v>
      </c>
      <c r="N270" s="13" t="s">
        <v>27</v>
      </c>
      <c r="O270" s="13" t="str">
        <f t="shared" si="23"/>
        <v>Mardan</v>
      </c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27">
        <f aca="true" t="shared" si="29" ref="AF270:AF279">+MAX(C270,E270,G270,I270,K270,)</f>
        <v>165</v>
      </c>
      <c r="AG270" s="13"/>
      <c r="AH270" s="13" t="s">
        <v>27</v>
      </c>
      <c r="AI270" s="13"/>
      <c r="AJ270" s="13"/>
      <c r="AK270" s="13" t="str">
        <f t="shared" si="28"/>
        <v>45 deg</v>
      </c>
      <c r="AL270" s="13"/>
      <c r="AM270" s="13"/>
      <c r="AN270" s="28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 spans="1:54" ht="12.75">
      <c r="A271" s="13" t="s">
        <v>69</v>
      </c>
      <c r="B271" s="13" t="s">
        <v>28</v>
      </c>
      <c r="C271" s="327">
        <v>153</v>
      </c>
      <c r="D271" s="324">
        <v>63</v>
      </c>
      <c r="E271" s="327">
        <v>173</v>
      </c>
      <c r="F271" s="324">
        <v>69</v>
      </c>
      <c r="G271" s="327">
        <v>183</v>
      </c>
      <c r="H271" s="324">
        <v>72</v>
      </c>
      <c r="I271" s="327">
        <v>183</v>
      </c>
      <c r="J271" s="324">
        <v>73</v>
      </c>
      <c r="K271" s="327">
        <v>173</v>
      </c>
      <c r="L271" s="13">
        <v>71</v>
      </c>
      <c r="M271" s="34">
        <v>18.4</v>
      </c>
      <c r="N271" s="13" t="s">
        <v>28</v>
      </c>
      <c r="O271" s="13" t="str">
        <f t="shared" si="23"/>
        <v>Mardan</v>
      </c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27">
        <f t="shared" si="29"/>
        <v>183</v>
      </c>
      <c r="AG271" s="13"/>
      <c r="AH271" s="13" t="s">
        <v>28</v>
      </c>
      <c r="AI271" s="13"/>
      <c r="AJ271" s="13"/>
      <c r="AK271" s="13" t="str">
        <f t="shared" si="28"/>
        <v>30 deg</v>
      </c>
      <c r="AL271" s="13"/>
      <c r="AM271" s="13"/>
      <c r="AN271" s="28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 spans="1:54" ht="12.75">
      <c r="A272" s="13" t="s">
        <v>69</v>
      </c>
      <c r="B272" s="13" t="s">
        <v>29</v>
      </c>
      <c r="C272" s="327">
        <v>176</v>
      </c>
      <c r="D272" s="324">
        <v>75</v>
      </c>
      <c r="E272" s="327">
        <v>187</v>
      </c>
      <c r="F272" s="324">
        <v>78</v>
      </c>
      <c r="G272" s="327">
        <v>187</v>
      </c>
      <c r="H272" s="324">
        <v>79</v>
      </c>
      <c r="I272" s="327">
        <v>177</v>
      </c>
      <c r="J272" s="324">
        <v>77</v>
      </c>
      <c r="K272" s="327">
        <v>158</v>
      </c>
      <c r="L272" s="13">
        <v>73</v>
      </c>
      <c r="M272" s="34">
        <v>24.1</v>
      </c>
      <c r="N272" s="13" t="s">
        <v>29</v>
      </c>
      <c r="O272" s="13" t="str">
        <f t="shared" si="23"/>
        <v>Mardan</v>
      </c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27">
        <f t="shared" si="29"/>
        <v>187</v>
      </c>
      <c r="AG272" s="13"/>
      <c r="AH272" s="13" t="s">
        <v>29</v>
      </c>
      <c r="AI272" s="13"/>
      <c r="AJ272" s="13"/>
      <c r="AK272" s="13" t="str">
        <f t="shared" si="28"/>
        <v>15 deg</v>
      </c>
      <c r="AL272" s="13"/>
      <c r="AM272" s="13"/>
      <c r="AN272" s="28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 spans="1:54" ht="12.75">
      <c r="A273" s="13" t="s">
        <v>69</v>
      </c>
      <c r="B273" s="13" t="s">
        <v>4</v>
      </c>
      <c r="C273" s="327">
        <v>216</v>
      </c>
      <c r="D273" s="324">
        <v>81</v>
      </c>
      <c r="E273" s="327">
        <v>218</v>
      </c>
      <c r="F273" s="324">
        <v>83</v>
      </c>
      <c r="G273" s="327">
        <v>208</v>
      </c>
      <c r="H273" s="324">
        <v>83</v>
      </c>
      <c r="I273" s="327">
        <v>188</v>
      </c>
      <c r="J273" s="324">
        <v>80</v>
      </c>
      <c r="K273" s="327">
        <v>158</v>
      </c>
      <c r="L273" s="13">
        <v>74</v>
      </c>
      <c r="M273" s="34">
        <v>28.8</v>
      </c>
      <c r="N273" s="13" t="s">
        <v>4</v>
      </c>
      <c r="O273" s="13" t="str">
        <f t="shared" si="23"/>
        <v>Mardan</v>
      </c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27">
        <f t="shared" si="29"/>
        <v>218</v>
      </c>
      <c r="AG273" s="13"/>
      <c r="AH273" s="13" t="s">
        <v>4</v>
      </c>
      <c r="AI273" s="13"/>
      <c r="AJ273" s="13"/>
      <c r="AK273" s="13" t="str">
        <f t="shared" si="28"/>
        <v>15 deg</v>
      </c>
      <c r="AL273" s="13"/>
      <c r="AM273" s="13"/>
      <c r="AN273" s="28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 spans="1:54" ht="12.75">
      <c r="A274" s="13" t="s">
        <v>69</v>
      </c>
      <c r="B274" s="13" t="s">
        <v>30</v>
      </c>
      <c r="C274" s="327">
        <v>219</v>
      </c>
      <c r="D274" s="324">
        <v>86</v>
      </c>
      <c r="E274" s="327">
        <v>217</v>
      </c>
      <c r="F274" s="324">
        <v>87</v>
      </c>
      <c r="G274" s="327">
        <v>203</v>
      </c>
      <c r="H274" s="324">
        <v>86</v>
      </c>
      <c r="I274" s="327">
        <v>179</v>
      </c>
      <c r="J274" s="324">
        <v>81</v>
      </c>
      <c r="K274" s="327">
        <v>147</v>
      </c>
      <c r="L274" s="13">
        <v>74</v>
      </c>
      <c r="M274" s="34">
        <v>31.1</v>
      </c>
      <c r="N274" s="13" t="s">
        <v>30</v>
      </c>
      <c r="O274" s="13" t="str">
        <f aca="true" t="shared" si="30" ref="O274:O337">+A274</f>
        <v>Mardan</v>
      </c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27">
        <f t="shared" si="29"/>
        <v>219</v>
      </c>
      <c r="AG274" s="13"/>
      <c r="AH274" s="13" t="s">
        <v>30</v>
      </c>
      <c r="AI274" s="13"/>
      <c r="AJ274" s="13"/>
      <c r="AK274" s="13" t="str">
        <f t="shared" si="28"/>
        <v>0 deg</v>
      </c>
      <c r="AL274" s="13"/>
      <c r="AM274" s="13"/>
      <c r="AN274" s="28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 spans="1:54" ht="12.75">
      <c r="A275" s="13" t="s">
        <v>69</v>
      </c>
      <c r="B275" s="13" t="s">
        <v>31</v>
      </c>
      <c r="C275" s="327">
        <v>198</v>
      </c>
      <c r="D275" s="324">
        <v>94</v>
      </c>
      <c r="E275" s="327">
        <v>198</v>
      </c>
      <c r="F275" s="324">
        <v>95</v>
      </c>
      <c r="G275" s="327">
        <v>187</v>
      </c>
      <c r="H275" s="324">
        <v>93</v>
      </c>
      <c r="I275" s="327">
        <v>167</v>
      </c>
      <c r="J275" s="324">
        <v>88</v>
      </c>
      <c r="K275" s="327">
        <v>140</v>
      </c>
      <c r="L275" s="13">
        <v>80</v>
      </c>
      <c r="M275" s="34">
        <v>30.2</v>
      </c>
      <c r="N275" s="13" t="s">
        <v>31</v>
      </c>
      <c r="O275" s="13" t="str">
        <f t="shared" si="30"/>
        <v>Mardan</v>
      </c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27">
        <f t="shared" si="29"/>
        <v>198</v>
      </c>
      <c r="AG275" s="13"/>
      <c r="AH275" s="13" t="s">
        <v>31</v>
      </c>
      <c r="AI275" s="13"/>
      <c r="AJ275" s="13"/>
      <c r="AK275" s="13" t="str">
        <f t="shared" si="28"/>
        <v>0 deg</v>
      </c>
      <c r="AL275" s="13"/>
      <c r="AM275" s="13"/>
      <c r="AN275" s="28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 spans="1:54" ht="12.75">
      <c r="A276" s="13" t="s">
        <v>69</v>
      </c>
      <c r="B276" s="13" t="s">
        <v>32</v>
      </c>
      <c r="C276" s="327">
        <v>187</v>
      </c>
      <c r="D276" s="324">
        <v>88</v>
      </c>
      <c r="E276" s="327">
        <v>193</v>
      </c>
      <c r="F276" s="324">
        <v>91</v>
      </c>
      <c r="G276" s="327">
        <v>190</v>
      </c>
      <c r="H276" s="324">
        <v>91</v>
      </c>
      <c r="I276" s="327">
        <v>176</v>
      </c>
      <c r="J276" s="324">
        <v>87</v>
      </c>
      <c r="K276" s="327">
        <v>154</v>
      </c>
      <c r="L276" s="13">
        <v>81</v>
      </c>
      <c r="M276" s="34">
        <v>28.9</v>
      </c>
      <c r="N276" s="13" t="s">
        <v>32</v>
      </c>
      <c r="O276" s="13" t="str">
        <f t="shared" si="30"/>
        <v>Mardan</v>
      </c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27">
        <f t="shared" si="29"/>
        <v>193</v>
      </c>
      <c r="AG276" s="13"/>
      <c r="AH276" s="13" t="s">
        <v>32</v>
      </c>
      <c r="AI276" s="13"/>
      <c r="AJ276" s="13"/>
      <c r="AK276" s="13" t="str">
        <f t="shared" si="28"/>
        <v>15 deg</v>
      </c>
      <c r="AL276" s="13"/>
      <c r="AM276" s="13"/>
      <c r="AN276" s="28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 spans="1:54" ht="12.75">
      <c r="A277" s="13" t="s">
        <v>69</v>
      </c>
      <c r="B277" s="13" t="s">
        <v>33</v>
      </c>
      <c r="C277" s="327">
        <v>171</v>
      </c>
      <c r="D277" s="324">
        <v>59</v>
      </c>
      <c r="E277" s="327">
        <v>189</v>
      </c>
      <c r="F277" s="324">
        <v>64</v>
      </c>
      <c r="G277" s="327">
        <v>197</v>
      </c>
      <c r="H277" s="324">
        <v>67</v>
      </c>
      <c r="I277" s="327">
        <v>193</v>
      </c>
      <c r="J277" s="324">
        <v>67</v>
      </c>
      <c r="K277" s="327">
        <v>178</v>
      </c>
      <c r="L277" s="13">
        <v>65</v>
      </c>
      <c r="M277" s="34">
        <v>27.2</v>
      </c>
      <c r="N277" s="13" t="s">
        <v>33</v>
      </c>
      <c r="O277" s="13" t="str">
        <f t="shared" si="30"/>
        <v>Mardan</v>
      </c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27">
        <f t="shared" si="29"/>
        <v>197</v>
      </c>
      <c r="AG277" s="13"/>
      <c r="AH277" s="13" t="s">
        <v>33</v>
      </c>
      <c r="AI277" s="13"/>
      <c r="AJ277" s="13"/>
      <c r="AK277" s="13" t="str">
        <f t="shared" si="28"/>
        <v>30 deg</v>
      </c>
      <c r="AL277" s="13"/>
      <c r="AM277" s="13"/>
      <c r="AN277" s="28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 spans="1:54" ht="12.75">
      <c r="A278" s="13" t="s">
        <v>69</v>
      </c>
      <c r="B278" s="13" t="s">
        <v>34</v>
      </c>
      <c r="C278" s="327">
        <v>142</v>
      </c>
      <c r="D278" s="324">
        <v>45</v>
      </c>
      <c r="E278" s="327">
        <v>170</v>
      </c>
      <c r="F278" s="324">
        <v>51</v>
      </c>
      <c r="G278" s="327">
        <v>188</v>
      </c>
      <c r="H278" s="324">
        <v>56</v>
      </c>
      <c r="I278" s="327">
        <v>195</v>
      </c>
      <c r="J278" s="324">
        <v>58</v>
      </c>
      <c r="K278" s="327">
        <v>191</v>
      </c>
      <c r="L278" s="13">
        <v>59</v>
      </c>
      <c r="M278" s="34">
        <v>22</v>
      </c>
      <c r="N278" s="13" t="s">
        <v>34</v>
      </c>
      <c r="O278" s="13" t="str">
        <f t="shared" si="30"/>
        <v>Mardan</v>
      </c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27">
        <f t="shared" si="29"/>
        <v>195</v>
      </c>
      <c r="AG278" s="13"/>
      <c r="AH278" s="13" t="s">
        <v>34</v>
      </c>
      <c r="AI278" s="13"/>
      <c r="AJ278" s="13"/>
      <c r="AK278" s="13" t="str">
        <f t="shared" si="28"/>
        <v>45 deg</v>
      </c>
      <c r="AL278" s="13"/>
      <c r="AM278" s="13"/>
      <c r="AN278" s="28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 spans="1:54" ht="12.75">
      <c r="A279" s="13" t="s">
        <v>69</v>
      </c>
      <c r="B279" s="13" t="s">
        <v>35</v>
      </c>
      <c r="C279" s="327">
        <v>102</v>
      </c>
      <c r="D279" s="324">
        <v>33</v>
      </c>
      <c r="E279" s="327">
        <v>132</v>
      </c>
      <c r="F279" s="324">
        <v>39</v>
      </c>
      <c r="G279" s="327">
        <v>155</v>
      </c>
      <c r="H279" s="324">
        <v>43</v>
      </c>
      <c r="I279" s="327">
        <v>168</v>
      </c>
      <c r="J279" s="324">
        <v>46</v>
      </c>
      <c r="K279" s="327">
        <v>172</v>
      </c>
      <c r="L279" s="13">
        <v>47</v>
      </c>
      <c r="M279" s="34">
        <v>15.9</v>
      </c>
      <c r="N279" s="13" t="s">
        <v>35</v>
      </c>
      <c r="O279" s="13" t="str">
        <f t="shared" si="30"/>
        <v>Mardan</v>
      </c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27">
        <f t="shared" si="29"/>
        <v>172</v>
      </c>
      <c r="AG279" s="13"/>
      <c r="AH279" s="13" t="s">
        <v>35</v>
      </c>
      <c r="AI279" s="13"/>
      <c r="AJ279" s="13"/>
      <c r="AK279" s="13" t="str">
        <f t="shared" si="28"/>
        <v>60 deg</v>
      </c>
      <c r="AL279" s="13"/>
      <c r="AM279" s="13"/>
      <c r="AN279" s="28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 spans="1:54" ht="12.75">
      <c r="A280" s="16" t="s">
        <v>69</v>
      </c>
      <c r="B280" s="16" t="s">
        <v>36</v>
      </c>
      <c r="C280" s="330">
        <v>91</v>
      </c>
      <c r="D280" s="331">
        <v>27</v>
      </c>
      <c r="E280" s="330">
        <v>123</v>
      </c>
      <c r="F280" s="331">
        <v>32</v>
      </c>
      <c r="G280" s="330">
        <v>148</v>
      </c>
      <c r="H280" s="331">
        <v>37</v>
      </c>
      <c r="I280" s="330">
        <v>165</v>
      </c>
      <c r="J280" s="331">
        <v>40</v>
      </c>
      <c r="K280" s="330">
        <v>171</v>
      </c>
      <c r="L280" s="16">
        <v>41</v>
      </c>
      <c r="M280" s="48">
        <v>11.5</v>
      </c>
      <c r="N280" s="16" t="s">
        <v>36</v>
      </c>
      <c r="O280" s="13" t="str">
        <f t="shared" si="30"/>
        <v>Mardan</v>
      </c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27">
        <f>+MAX(C280,E280,G280,I280,K280,)</f>
        <v>171</v>
      </c>
      <c r="AG280" s="13"/>
      <c r="AH280" s="16" t="s">
        <v>36</v>
      </c>
      <c r="AI280" s="13"/>
      <c r="AJ280" s="13"/>
      <c r="AK280" s="13" t="str">
        <f t="shared" si="28"/>
        <v>60 deg</v>
      </c>
      <c r="AL280" s="13"/>
      <c r="AM280" s="13"/>
      <c r="AN280" s="28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 spans="1:54" ht="12.75">
      <c r="A281" s="13" t="s">
        <v>69</v>
      </c>
      <c r="B281" s="13" t="s">
        <v>5</v>
      </c>
      <c r="C281" s="327">
        <v>1858</v>
      </c>
      <c r="D281" s="324">
        <v>724</v>
      </c>
      <c r="E281" s="327">
        <v>2057</v>
      </c>
      <c r="F281" s="324">
        <v>774</v>
      </c>
      <c r="G281" s="327">
        <v>2143</v>
      </c>
      <c r="H281" s="324">
        <v>799</v>
      </c>
      <c r="I281" s="327">
        <v>2111</v>
      </c>
      <c r="J281" s="324">
        <v>795</v>
      </c>
      <c r="K281" s="327">
        <v>1963</v>
      </c>
      <c r="L281" s="13">
        <v>764</v>
      </c>
      <c r="M281" s="34">
        <v>21.8</v>
      </c>
      <c r="N281" s="13" t="s">
        <v>5</v>
      </c>
      <c r="O281" s="13" t="str">
        <f t="shared" si="30"/>
        <v>Mardan</v>
      </c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27"/>
      <c r="AG281" s="13"/>
      <c r="AH281" s="13" t="s">
        <v>5</v>
      </c>
      <c r="AI281" s="13"/>
      <c r="AJ281" s="13"/>
      <c r="AK281" s="13"/>
      <c r="AL281" s="13"/>
      <c r="AM281" s="13"/>
      <c r="AN281" s="28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 spans="1:54" ht="12.75">
      <c r="A282" s="13"/>
      <c r="B282" s="13"/>
      <c r="C282" s="324"/>
      <c r="D282" s="324"/>
      <c r="E282" s="324"/>
      <c r="F282" s="324"/>
      <c r="G282" s="324"/>
      <c r="H282" s="324"/>
      <c r="I282" s="324"/>
      <c r="J282" s="324"/>
      <c r="K282" s="324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27"/>
      <c r="AG282" s="35">
        <f>+MIN(AF269:AF280)</f>
        <v>158</v>
      </c>
      <c r="AH282" s="13"/>
      <c r="AI282" s="13"/>
      <c r="AJ282" s="13"/>
      <c r="AK282" s="13"/>
      <c r="AL282" s="13" t="str">
        <f>+O269</f>
        <v>Mardan</v>
      </c>
      <c r="AM282" s="13" t="str">
        <f>+VLOOKUP(AG282,AF269:AK280,6,FALSE)</f>
        <v>60 deg</v>
      </c>
      <c r="AN282" s="28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 spans="1:54" ht="12.75">
      <c r="A283" s="13"/>
      <c r="B283" s="13"/>
      <c r="C283" s="324"/>
      <c r="D283" s="324"/>
      <c r="E283" s="324"/>
      <c r="F283" s="324"/>
      <c r="G283" s="324"/>
      <c r="H283" s="324"/>
      <c r="I283" s="324"/>
      <c r="J283" s="324"/>
      <c r="K283" s="324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27"/>
      <c r="AG283" s="13"/>
      <c r="AH283" s="13"/>
      <c r="AI283" s="13"/>
      <c r="AJ283" s="13"/>
      <c r="AK283" s="13"/>
      <c r="AL283" s="13"/>
      <c r="AM283" s="13"/>
      <c r="AN283" s="28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 spans="1:54" ht="12.75">
      <c r="A284" s="23"/>
      <c r="B284" s="478" t="s">
        <v>2</v>
      </c>
      <c r="C284" s="479"/>
      <c r="D284" s="479"/>
      <c r="E284" s="479"/>
      <c r="F284" s="479"/>
      <c r="G284" s="479"/>
      <c r="H284" s="333"/>
      <c r="I284" s="333"/>
      <c r="J284" s="333"/>
      <c r="K284" s="333"/>
      <c r="L284" s="53"/>
      <c r="M284" s="2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27"/>
      <c r="AG284" s="13"/>
      <c r="AH284" s="13"/>
      <c r="AI284" s="13"/>
      <c r="AJ284" s="13"/>
      <c r="AK284" s="13"/>
      <c r="AL284" s="13"/>
      <c r="AM284" s="13"/>
      <c r="AN284" s="28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</row>
    <row r="285" spans="1:54" ht="12.75" customHeight="1">
      <c r="A285" s="23"/>
      <c r="B285" s="479" t="s">
        <v>71</v>
      </c>
      <c r="C285" s="479"/>
      <c r="D285" s="479"/>
      <c r="E285" s="479"/>
      <c r="F285" s="479"/>
      <c r="G285" s="479"/>
      <c r="H285" s="334"/>
      <c r="I285" s="334"/>
      <c r="J285" s="334"/>
      <c r="K285" s="334"/>
      <c r="L285" s="54"/>
      <c r="M285" s="2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27"/>
      <c r="AG285" s="13"/>
      <c r="AH285" s="13"/>
      <c r="AI285" s="13"/>
      <c r="AJ285" s="13"/>
      <c r="AK285" s="13"/>
      <c r="AL285" s="13"/>
      <c r="AM285" s="13"/>
      <c r="AN285" s="28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</row>
    <row r="286" spans="1:54" ht="12.75">
      <c r="A286" s="13"/>
      <c r="B286" s="13"/>
      <c r="C286" s="324"/>
      <c r="D286" s="324"/>
      <c r="E286" s="324"/>
      <c r="F286" s="324"/>
      <c r="G286" s="324"/>
      <c r="H286" s="324"/>
      <c r="I286" s="324"/>
      <c r="J286" s="324"/>
      <c r="K286" s="324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27"/>
      <c r="AG286" s="13"/>
      <c r="AH286" s="13"/>
      <c r="AI286" s="13"/>
      <c r="AJ286" s="13"/>
      <c r="AK286" s="13"/>
      <c r="AL286" s="13"/>
      <c r="AM286" s="13"/>
      <c r="AN286" s="28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</row>
    <row r="287" spans="1:54" ht="12.75">
      <c r="A287" s="13"/>
      <c r="B287" s="13" t="s">
        <v>12</v>
      </c>
      <c r="C287" s="327" t="s">
        <v>13</v>
      </c>
      <c r="D287" s="324" t="s">
        <v>14</v>
      </c>
      <c r="E287" s="327" t="s">
        <v>15</v>
      </c>
      <c r="F287" s="324" t="s">
        <v>16</v>
      </c>
      <c r="G287" s="327" t="s">
        <v>17</v>
      </c>
      <c r="H287" s="324" t="s">
        <v>18</v>
      </c>
      <c r="I287" s="327" t="s">
        <v>19</v>
      </c>
      <c r="J287" s="324" t="s">
        <v>20</v>
      </c>
      <c r="K287" s="327" t="s">
        <v>21</v>
      </c>
      <c r="L287" s="13" t="s">
        <v>22</v>
      </c>
      <c r="M287" s="13" t="s">
        <v>23</v>
      </c>
      <c r="N287" s="13" t="s">
        <v>12</v>
      </c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27"/>
      <c r="AG287" s="13"/>
      <c r="AH287" s="13"/>
      <c r="AI287" s="13"/>
      <c r="AJ287" s="13"/>
      <c r="AK287" s="13"/>
      <c r="AL287" s="13"/>
      <c r="AM287" s="13"/>
      <c r="AN287" s="28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</row>
    <row r="288" spans="1:54" ht="12.75">
      <c r="A288" s="13"/>
      <c r="B288" s="13"/>
      <c r="C288" s="327" t="s">
        <v>24</v>
      </c>
      <c r="D288" s="324" t="s">
        <v>24</v>
      </c>
      <c r="E288" s="327" t="s">
        <v>24</v>
      </c>
      <c r="F288" s="324" t="s">
        <v>24</v>
      </c>
      <c r="G288" s="327" t="s">
        <v>24</v>
      </c>
      <c r="H288" s="324" t="s">
        <v>24</v>
      </c>
      <c r="I288" s="327" t="s">
        <v>24</v>
      </c>
      <c r="J288" s="324" t="s">
        <v>24</v>
      </c>
      <c r="K288" s="327" t="s">
        <v>24</v>
      </c>
      <c r="L288" s="13" t="s">
        <v>24</v>
      </c>
      <c r="M288" s="13" t="s">
        <v>25</v>
      </c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27"/>
      <c r="AG288" s="13"/>
      <c r="AH288" s="13"/>
      <c r="AI288" s="13"/>
      <c r="AJ288" s="13"/>
      <c r="AK288" s="13"/>
      <c r="AL288" s="13"/>
      <c r="AM288" s="13"/>
      <c r="AN288" s="28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</row>
    <row r="289" spans="1:54" ht="12.75">
      <c r="A289" s="13"/>
      <c r="B289" s="13"/>
      <c r="C289" s="327"/>
      <c r="D289" s="324"/>
      <c r="E289" s="327"/>
      <c r="F289" s="324"/>
      <c r="G289" s="327"/>
      <c r="H289" s="324"/>
      <c r="I289" s="327"/>
      <c r="J289" s="324"/>
      <c r="K289" s="327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27"/>
      <c r="AG289" s="13"/>
      <c r="AH289" s="31" t="s">
        <v>45</v>
      </c>
      <c r="AI289" s="31"/>
      <c r="AJ289" s="13"/>
      <c r="AK289" s="13"/>
      <c r="AL289" s="13"/>
      <c r="AM289" s="13"/>
      <c r="AN289" s="28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</row>
    <row r="290" spans="1:54" ht="12.75">
      <c r="A290" s="13" t="s">
        <v>2</v>
      </c>
      <c r="B290" s="13" t="s">
        <v>26</v>
      </c>
      <c r="C290" s="327">
        <v>98</v>
      </c>
      <c r="D290" s="324">
        <v>48</v>
      </c>
      <c r="E290" s="327">
        <v>120</v>
      </c>
      <c r="F290" s="324">
        <v>54</v>
      </c>
      <c r="G290" s="327">
        <v>136</v>
      </c>
      <c r="H290" s="324">
        <v>58</v>
      </c>
      <c r="I290" s="327">
        <v>145</v>
      </c>
      <c r="J290" s="324">
        <v>60</v>
      </c>
      <c r="K290" s="327">
        <v>145</v>
      </c>
      <c r="L290" s="13">
        <v>60</v>
      </c>
      <c r="M290" s="34">
        <v>12.1</v>
      </c>
      <c r="N290" s="13" t="s">
        <v>26</v>
      </c>
      <c r="O290" s="13" t="str">
        <f t="shared" si="30"/>
        <v>Multan</v>
      </c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27">
        <f>+MAX(C290,E290,G290,I290,K290,)</f>
        <v>145</v>
      </c>
      <c r="AG290" s="13"/>
      <c r="AH290" s="13" t="s">
        <v>26</v>
      </c>
      <c r="AI290" s="13" t="str">
        <f>+VLOOKUP(AG303,AF290:AH302,3,FALSE)</f>
        <v>Jan</v>
      </c>
      <c r="AJ290" s="13"/>
      <c r="AK290" s="13" t="str">
        <f aca="true" t="shared" si="31" ref="AK290:AK301">+INDEX($C$16:$K$16,MATCH(AF290,C290:K290,0))</f>
        <v>45 deg</v>
      </c>
      <c r="AL290" s="13"/>
      <c r="AM290" s="13"/>
      <c r="AN290" s="28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</row>
    <row r="291" spans="1:54" ht="12.75">
      <c r="A291" s="13" t="s">
        <v>2</v>
      </c>
      <c r="B291" s="13" t="s">
        <v>27</v>
      </c>
      <c r="C291" s="327">
        <v>114</v>
      </c>
      <c r="D291" s="324">
        <v>52</v>
      </c>
      <c r="E291" s="327">
        <v>134</v>
      </c>
      <c r="F291" s="324">
        <v>57</v>
      </c>
      <c r="G291" s="327">
        <v>147</v>
      </c>
      <c r="H291" s="324">
        <v>61</v>
      </c>
      <c r="I291" s="327">
        <v>152</v>
      </c>
      <c r="J291" s="324">
        <v>62</v>
      </c>
      <c r="K291" s="327">
        <v>148</v>
      </c>
      <c r="L291" s="13">
        <v>61</v>
      </c>
      <c r="M291" s="34">
        <v>16</v>
      </c>
      <c r="N291" s="13" t="s">
        <v>27</v>
      </c>
      <c r="O291" s="13" t="str">
        <f t="shared" si="30"/>
        <v>Multan</v>
      </c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27">
        <f aca="true" t="shared" si="32" ref="AF291:AF300">+MAX(C291,E291,G291,I291,K291,)</f>
        <v>152</v>
      </c>
      <c r="AG291" s="13"/>
      <c r="AH291" s="13" t="s">
        <v>27</v>
      </c>
      <c r="AI291" s="13"/>
      <c r="AJ291" s="13"/>
      <c r="AK291" s="13" t="str">
        <f t="shared" si="31"/>
        <v>45 deg</v>
      </c>
      <c r="AL291" s="13"/>
      <c r="AM291" s="13"/>
      <c r="AN291" s="28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</row>
    <row r="292" spans="1:54" ht="12.75">
      <c r="A292" s="13" t="s">
        <v>2</v>
      </c>
      <c r="B292" s="13" t="s">
        <v>28</v>
      </c>
      <c r="C292" s="327">
        <v>149</v>
      </c>
      <c r="D292" s="324">
        <v>75</v>
      </c>
      <c r="E292" s="327">
        <v>163</v>
      </c>
      <c r="F292" s="324">
        <v>80</v>
      </c>
      <c r="G292" s="327">
        <v>169</v>
      </c>
      <c r="H292" s="324">
        <v>82</v>
      </c>
      <c r="I292" s="327">
        <v>166</v>
      </c>
      <c r="J292" s="324">
        <v>81</v>
      </c>
      <c r="K292" s="327">
        <v>154</v>
      </c>
      <c r="L292" s="13">
        <v>77</v>
      </c>
      <c r="M292" s="34">
        <v>21.3</v>
      </c>
      <c r="N292" s="13" t="s">
        <v>28</v>
      </c>
      <c r="O292" s="13" t="str">
        <f t="shared" si="30"/>
        <v>Multan</v>
      </c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27">
        <f t="shared" si="32"/>
        <v>169</v>
      </c>
      <c r="AG292" s="13"/>
      <c r="AH292" s="13" t="s">
        <v>28</v>
      </c>
      <c r="AI292" s="13"/>
      <c r="AJ292" s="13"/>
      <c r="AK292" s="13" t="str">
        <f t="shared" si="31"/>
        <v>30 deg</v>
      </c>
      <c r="AL292" s="13"/>
      <c r="AM292" s="13"/>
      <c r="AN292" s="28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</row>
    <row r="293" spans="1:54" ht="12.75">
      <c r="A293" s="13" t="s">
        <v>2</v>
      </c>
      <c r="B293" s="13" t="s">
        <v>29</v>
      </c>
      <c r="C293" s="327">
        <v>177</v>
      </c>
      <c r="D293" s="324">
        <v>82</v>
      </c>
      <c r="E293" s="327">
        <v>184</v>
      </c>
      <c r="F293" s="324">
        <v>85</v>
      </c>
      <c r="G293" s="327">
        <v>182</v>
      </c>
      <c r="H293" s="324">
        <v>85</v>
      </c>
      <c r="I293" s="327">
        <v>170</v>
      </c>
      <c r="J293" s="324">
        <v>82</v>
      </c>
      <c r="K293" s="327">
        <v>149</v>
      </c>
      <c r="L293" s="13">
        <v>76</v>
      </c>
      <c r="M293" s="34">
        <v>27.1</v>
      </c>
      <c r="N293" s="13" t="s">
        <v>29</v>
      </c>
      <c r="O293" s="13" t="str">
        <f t="shared" si="30"/>
        <v>Multan</v>
      </c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27">
        <f t="shared" si="32"/>
        <v>184</v>
      </c>
      <c r="AG293" s="13"/>
      <c r="AH293" s="13" t="s">
        <v>29</v>
      </c>
      <c r="AI293" s="13"/>
      <c r="AJ293" s="13"/>
      <c r="AK293" s="13" t="str">
        <f t="shared" si="31"/>
        <v>15 deg</v>
      </c>
      <c r="AL293" s="13"/>
      <c r="AM293" s="13"/>
      <c r="AN293" s="28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</row>
    <row r="294" spans="1:54" ht="12.75">
      <c r="A294" s="13" t="s">
        <v>2</v>
      </c>
      <c r="B294" s="13" t="s">
        <v>4</v>
      </c>
      <c r="C294" s="327">
        <v>190</v>
      </c>
      <c r="D294" s="324">
        <v>98</v>
      </c>
      <c r="E294" s="327">
        <v>190</v>
      </c>
      <c r="F294" s="324">
        <v>99</v>
      </c>
      <c r="G294" s="327">
        <v>180</v>
      </c>
      <c r="H294" s="324">
        <v>96</v>
      </c>
      <c r="I294" s="327">
        <v>161</v>
      </c>
      <c r="J294" s="324">
        <v>90</v>
      </c>
      <c r="K294" s="327">
        <v>135</v>
      </c>
      <c r="L294" s="13">
        <v>81</v>
      </c>
      <c r="M294" s="34">
        <v>32.1</v>
      </c>
      <c r="N294" s="13" t="s">
        <v>4</v>
      </c>
      <c r="O294" s="13" t="str">
        <f t="shared" si="30"/>
        <v>Multan</v>
      </c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27">
        <f t="shared" si="32"/>
        <v>190</v>
      </c>
      <c r="AG294" s="13"/>
      <c r="AH294" s="13" t="s">
        <v>4</v>
      </c>
      <c r="AI294" s="13"/>
      <c r="AJ294" s="13"/>
      <c r="AK294" s="13" t="str">
        <f t="shared" si="31"/>
        <v>0 deg</v>
      </c>
      <c r="AL294" s="13"/>
      <c r="AM294" s="13"/>
      <c r="AN294" s="28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</row>
    <row r="295" spans="1:54" ht="12.75">
      <c r="A295" s="13" t="s">
        <v>2</v>
      </c>
      <c r="B295" s="13" t="s">
        <v>30</v>
      </c>
      <c r="C295" s="327">
        <v>184</v>
      </c>
      <c r="D295" s="324">
        <v>102</v>
      </c>
      <c r="E295" s="327">
        <v>180</v>
      </c>
      <c r="F295" s="324">
        <v>101</v>
      </c>
      <c r="G295" s="327">
        <v>168</v>
      </c>
      <c r="H295" s="324">
        <v>97</v>
      </c>
      <c r="I295" s="327">
        <v>147</v>
      </c>
      <c r="J295" s="324">
        <v>90</v>
      </c>
      <c r="K295" s="327">
        <v>121</v>
      </c>
      <c r="L295" s="13">
        <v>79</v>
      </c>
      <c r="M295" s="34">
        <v>32.7</v>
      </c>
      <c r="N295" s="13" t="s">
        <v>30</v>
      </c>
      <c r="O295" s="13" t="str">
        <f t="shared" si="30"/>
        <v>Multan</v>
      </c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27">
        <f t="shared" si="32"/>
        <v>184</v>
      </c>
      <c r="AG295" s="13"/>
      <c r="AH295" s="13" t="s">
        <v>30</v>
      </c>
      <c r="AI295" s="13"/>
      <c r="AJ295" s="13"/>
      <c r="AK295" s="13" t="str">
        <f t="shared" si="31"/>
        <v>0 deg</v>
      </c>
      <c r="AL295" s="13"/>
      <c r="AM295" s="13"/>
      <c r="AN295" s="28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</row>
    <row r="296" spans="1:54" ht="12.75">
      <c r="A296" s="13" t="s">
        <v>2</v>
      </c>
      <c r="B296" s="13" t="s">
        <v>31</v>
      </c>
      <c r="C296" s="327">
        <v>181</v>
      </c>
      <c r="D296" s="324">
        <v>106</v>
      </c>
      <c r="E296" s="327">
        <v>178</v>
      </c>
      <c r="F296" s="324">
        <v>106</v>
      </c>
      <c r="G296" s="327">
        <v>167</v>
      </c>
      <c r="H296" s="324">
        <v>101</v>
      </c>
      <c r="I296" s="327">
        <v>148</v>
      </c>
      <c r="J296" s="324">
        <v>94</v>
      </c>
      <c r="K296" s="327">
        <v>123</v>
      </c>
      <c r="L296" s="13">
        <v>83</v>
      </c>
      <c r="M296" s="34">
        <v>31.1</v>
      </c>
      <c r="N296" s="13" t="s">
        <v>31</v>
      </c>
      <c r="O296" s="13" t="str">
        <f t="shared" si="30"/>
        <v>Multan</v>
      </c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27">
        <f t="shared" si="32"/>
        <v>181</v>
      </c>
      <c r="AG296" s="13"/>
      <c r="AH296" s="13" t="s">
        <v>31</v>
      </c>
      <c r="AI296" s="13"/>
      <c r="AJ296" s="13"/>
      <c r="AK296" s="13" t="str">
        <f t="shared" si="31"/>
        <v>0 deg</v>
      </c>
      <c r="AL296" s="13"/>
      <c r="AM296" s="13"/>
      <c r="AN296" s="28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</row>
    <row r="297" spans="1:54" ht="12.75">
      <c r="A297" s="13" t="s">
        <v>2</v>
      </c>
      <c r="B297" s="13" t="s">
        <v>32</v>
      </c>
      <c r="C297" s="327">
        <v>177</v>
      </c>
      <c r="D297" s="324">
        <v>99</v>
      </c>
      <c r="E297" s="327">
        <v>179</v>
      </c>
      <c r="F297" s="324">
        <v>100</v>
      </c>
      <c r="G297" s="327">
        <v>173</v>
      </c>
      <c r="H297" s="324">
        <v>98</v>
      </c>
      <c r="I297" s="327">
        <v>158</v>
      </c>
      <c r="J297" s="324">
        <v>93</v>
      </c>
      <c r="K297" s="327">
        <v>136</v>
      </c>
      <c r="L297" s="13">
        <v>84</v>
      </c>
      <c r="M297" s="34">
        <v>30.6</v>
      </c>
      <c r="N297" s="13" t="s">
        <v>32</v>
      </c>
      <c r="O297" s="13" t="str">
        <f t="shared" si="30"/>
        <v>Multan</v>
      </c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27">
        <f t="shared" si="32"/>
        <v>179</v>
      </c>
      <c r="AG297" s="13"/>
      <c r="AH297" s="13" t="s">
        <v>32</v>
      </c>
      <c r="AI297" s="13"/>
      <c r="AJ297" s="13"/>
      <c r="AK297" s="13" t="str">
        <f t="shared" si="31"/>
        <v>15 deg</v>
      </c>
      <c r="AL297" s="13"/>
      <c r="AM297" s="13"/>
      <c r="AN297" s="28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</row>
    <row r="298" spans="1:54" ht="12.75">
      <c r="A298" s="13" t="s">
        <v>2</v>
      </c>
      <c r="B298" s="13" t="s">
        <v>33</v>
      </c>
      <c r="C298" s="327">
        <v>169</v>
      </c>
      <c r="D298" s="324">
        <v>76</v>
      </c>
      <c r="E298" s="327">
        <v>182</v>
      </c>
      <c r="F298" s="324">
        <v>80</v>
      </c>
      <c r="G298" s="327">
        <v>185</v>
      </c>
      <c r="H298" s="324">
        <v>82</v>
      </c>
      <c r="I298" s="327">
        <v>179</v>
      </c>
      <c r="J298" s="324">
        <v>81</v>
      </c>
      <c r="K298" s="327">
        <v>162</v>
      </c>
      <c r="L298" s="13">
        <v>77</v>
      </c>
      <c r="M298" s="34">
        <v>29.2</v>
      </c>
      <c r="N298" s="13" t="s">
        <v>33</v>
      </c>
      <c r="O298" s="13" t="str">
        <f t="shared" si="30"/>
        <v>Multan</v>
      </c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27">
        <f t="shared" si="32"/>
        <v>185</v>
      </c>
      <c r="AG298" s="13"/>
      <c r="AH298" s="13" t="s">
        <v>33</v>
      </c>
      <c r="AI298" s="13"/>
      <c r="AJ298" s="13"/>
      <c r="AK298" s="13" t="str">
        <f t="shared" si="31"/>
        <v>30 deg</v>
      </c>
      <c r="AL298" s="13"/>
      <c r="AM298" s="13"/>
      <c r="AN298" s="28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</row>
    <row r="299" spans="1:54" ht="12.75">
      <c r="A299" s="13" t="s">
        <v>2</v>
      </c>
      <c r="B299" s="13" t="s">
        <v>34</v>
      </c>
      <c r="C299" s="327">
        <v>138</v>
      </c>
      <c r="D299" s="324">
        <v>67</v>
      </c>
      <c r="E299" s="327">
        <v>156</v>
      </c>
      <c r="F299" s="324">
        <v>73</v>
      </c>
      <c r="G299" s="327">
        <v>167</v>
      </c>
      <c r="H299" s="324">
        <v>76</v>
      </c>
      <c r="I299" s="327">
        <v>168</v>
      </c>
      <c r="J299" s="324">
        <v>77</v>
      </c>
      <c r="K299" s="327">
        <v>161</v>
      </c>
      <c r="L299" s="13">
        <v>74</v>
      </c>
      <c r="M299" s="34">
        <v>24.8</v>
      </c>
      <c r="N299" s="13" t="s">
        <v>34</v>
      </c>
      <c r="O299" s="13" t="str">
        <f t="shared" si="30"/>
        <v>Multan</v>
      </c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27">
        <f t="shared" si="32"/>
        <v>168</v>
      </c>
      <c r="AG299" s="13"/>
      <c r="AH299" s="13" t="s">
        <v>34</v>
      </c>
      <c r="AI299" s="13"/>
      <c r="AJ299" s="13"/>
      <c r="AK299" s="13" t="str">
        <f t="shared" si="31"/>
        <v>45 deg</v>
      </c>
      <c r="AL299" s="13"/>
      <c r="AM299" s="13"/>
      <c r="AN299" s="28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</row>
    <row r="300" spans="1:54" ht="12.75">
      <c r="A300" s="13" t="s">
        <v>2</v>
      </c>
      <c r="B300" s="13" t="s">
        <v>35</v>
      </c>
      <c r="C300" s="327">
        <v>107</v>
      </c>
      <c r="D300" s="324">
        <v>50</v>
      </c>
      <c r="E300" s="327">
        <v>131</v>
      </c>
      <c r="F300" s="324">
        <v>56</v>
      </c>
      <c r="G300" s="327">
        <v>147</v>
      </c>
      <c r="H300" s="324">
        <v>61</v>
      </c>
      <c r="I300" s="327">
        <v>156</v>
      </c>
      <c r="J300" s="324">
        <v>63</v>
      </c>
      <c r="K300" s="327">
        <v>155</v>
      </c>
      <c r="L300" s="13">
        <v>63</v>
      </c>
      <c r="M300" s="34">
        <v>18.6</v>
      </c>
      <c r="N300" s="13" t="s">
        <v>35</v>
      </c>
      <c r="O300" s="13" t="str">
        <f t="shared" si="30"/>
        <v>Multan</v>
      </c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27">
        <f t="shared" si="32"/>
        <v>156</v>
      </c>
      <c r="AG300" s="13"/>
      <c r="AH300" s="13" t="s">
        <v>35</v>
      </c>
      <c r="AI300" s="13"/>
      <c r="AJ300" s="13"/>
      <c r="AK300" s="13" t="str">
        <f t="shared" si="31"/>
        <v>45 deg</v>
      </c>
      <c r="AL300" s="13"/>
      <c r="AM300" s="13"/>
      <c r="AN300" s="28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</row>
    <row r="301" spans="1:54" ht="12.75">
      <c r="A301" s="16" t="s">
        <v>2</v>
      </c>
      <c r="B301" s="16" t="s">
        <v>36</v>
      </c>
      <c r="C301" s="330">
        <v>95</v>
      </c>
      <c r="D301" s="331">
        <v>43</v>
      </c>
      <c r="E301" s="330">
        <v>120</v>
      </c>
      <c r="F301" s="331">
        <v>49</v>
      </c>
      <c r="G301" s="330">
        <v>139</v>
      </c>
      <c r="H301" s="331">
        <v>54</v>
      </c>
      <c r="I301" s="330">
        <v>150</v>
      </c>
      <c r="J301" s="331">
        <v>57</v>
      </c>
      <c r="K301" s="330">
        <v>153</v>
      </c>
      <c r="L301" s="16">
        <v>57</v>
      </c>
      <c r="M301" s="48">
        <v>13.9</v>
      </c>
      <c r="N301" s="16" t="s">
        <v>36</v>
      </c>
      <c r="O301" s="13" t="str">
        <f t="shared" si="30"/>
        <v>Multan</v>
      </c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27">
        <f>+MAX(C301,E301,G301,I301,K301,)</f>
        <v>153</v>
      </c>
      <c r="AG301" s="13"/>
      <c r="AH301" s="16" t="s">
        <v>36</v>
      </c>
      <c r="AI301" s="13"/>
      <c r="AJ301" s="13"/>
      <c r="AK301" s="13" t="str">
        <f t="shared" si="31"/>
        <v>60 deg</v>
      </c>
      <c r="AL301" s="13"/>
      <c r="AM301" s="13"/>
      <c r="AN301" s="28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</row>
    <row r="302" spans="1:54" ht="12.75">
      <c r="A302" s="13" t="s">
        <v>2</v>
      </c>
      <c r="B302" s="13" t="s">
        <v>5</v>
      </c>
      <c r="C302" s="327">
        <v>1780</v>
      </c>
      <c r="D302" s="324">
        <v>897</v>
      </c>
      <c r="E302" s="327">
        <v>1919</v>
      </c>
      <c r="F302" s="324">
        <v>941</v>
      </c>
      <c r="G302" s="327">
        <v>1961</v>
      </c>
      <c r="H302" s="324">
        <v>951</v>
      </c>
      <c r="I302" s="327">
        <v>1900</v>
      </c>
      <c r="J302" s="324">
        <v>927</v>
      </c>
      <c r="K302" s="327">
        <v>1742</v>
      </c>
      <c r="L302" s="13">
        <v>870</v>
      </c>
      <c r="M302" s="34">
        <v>24.1</v>
      </c>
      <c r="N302" s="13" t="s">
        <v>5</v>
      </c>
      <c r="O302" s="13" t="str">
        <f t="shared" si="30"/>
        <v>Multan</v>
      </c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27"/>
      <c r="AG302" s="13"/>
      <c r="AH302" s="13" t="s">
        <v>5</v>
      </c>
      <c r="AI302" s="13"/>
      <c r="AJ302" s="13"/>
      <c r="AK302" s="13"/>
      <c r="AL302" s="13"/>
      <c r="AM302" s="13"/>
      <c r="AN302" s="28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</row>
    <row r="303" spans="1:54" ht="12.75">
      <c r="A303" s="13"/>
      <c r="B303" s="13"/>
      <c r="C303" s="324"/>
      <c r="D303" s="324"/>
      <c r="E303" s="324"/>
      <c r="F303" s="324"/>
      <c r="G303" s="324"/>
      <c r="H303" s="324"/>
      <c r="I303" s="324"/>
      <c r="J303" s="324"/>
      <c r="K303" s="324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27"/>
      <c r="AG303" s="35">
        <f>+MIN(AF290:AF301)</f>
        <v>145</v>
      </c>
      <c r="AH303" s="13"/>
      <c r="AI303" s="13"/>
      <c r="AJ303" s="13"/>
      <c r="AK303" s="13"/>
      <c r="AL303" s="13" t="str">
        <f>+O290</f>
        <v>Multan</v>
      </c>
      <c r="AM303" s="13" t="str">
        <f>+VLOOKUP(AG303,AF290:AK301,6,FALSE)</f>
        <v>45 deg</v>
      </c>
      <c r="AN303" s="28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</row>
    <row r="304" spans="1:54" ht="12.75">
      <c r="A304" s="13"/>
      <c r="B304" s="13"/>
      <c r="C304" s="324"/>
      <c r="D304" s="324"/>
      <c r="E304" s="324"/>
      <c r="F304" s="324"/>
      <c r="G304" s="324"/>
      <c r="H304" s="324"/>
      <c r="I304" s="324"/>
      <c r="J304" s="324"/>
      <c r="K304" s="324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27"/>
      <c r="AG304" s="13"/>
      <c r="AH304" s="13"/>
      <c r="AI304" s="13"/>
      <c r="AJ304" s="13"/>
      <c r="AK304" s="13"/>
      <c r="AL304" s="13"/>
      <c r="AM304" s="13"/>
      <c r="AN304" s="28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</row>
    <row r="305" spans="1:54" ht="12.75">
      <c r="A305" s="23"/>
      <c r="B305" s="478" t="s">
        <v>72</v>
      </c>
      <c r="C305" s="479"/>
      <c r="D305" s="479"/>
      <c r="E305" s="479"/>
      <c r="F305" s="479"/>
      <c r="G305" s="479"/>
      <c r="H305" s="333"/>
      <c r="I305" s="333"/>
      <c r="J305" s="333"/>
      <c r="K305" s="333"/>
      <c r="L305" s="53"/>
      <c r="M305" s="2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27"/>
      <c r="AG305" s="13"/>
      <c r="AH305" s="13"/>
      <c r="AI305" s="13"/>
      <c r="AJ305" s="13"/>
      <c r="AK305" s="13"/>
      <c r="AL305" s="13"/>
      <c r="AM305" s="13"/>
      <c r="AN305" s="28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</row>
    <row r="306" spans="1:54" ht="12.75" customHeight="1">
      <c r="A306" s="23"/>
      <c r="B306" s="479" t="s">
        <v>73</v>
      </c>
      <c r="C306" s="479"/>
      <c r="D306" s="479"/>
      <c r="E306" s="479"/>
      <c r="F306" s="479"/>
      <c r="G306" s="479"/>
      <c r="H306" s="334"/>
      <c r="I306" s="334"/>
      <c r="J306" s="334"/>
      <c r="K306" s="334"/>
      <c r="L306" s="54"/>
      <c r="M306" s="2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27"/>
      <c r="AG306" s="13"/>
      <c r="AH306" s="13"/>
      <c r="AI306" s="13"/>
      <c r="AJ306" s="13"/>
      <c r="AK306" s="13"/>
      <c r="AL306" s="13"/>
      <c r="AM306" s="13"/>
      <c r="AN306" s="28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</row>
    <row r="307" spans="1:54" ht="12.75">
      <c r="A307" s="13"/>
      <c r="B307" s="13"/>
      <c r="C307" s="324"/>
      <c r="D307" s="324"/>
      <c r="E307" s="324"/>
      <c r="F307" s="324"/>
      <c r="G307" s="324"/>
      <c r="H307" s="324"/>
      <c r="I307" s="324"/>
      <c r="J307" s="324"/>
      <c r="K307" s="324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27"/>
      <c r="AG307" s="13"/>
      <c r="AH307" s="13"/>
      <c r="AI307" s="13"/>
      <c r="AJ307" s="13"/>
      <c r="AK307" s="13"/>
      <c r="AL307" s="13"/>
      <c r="AM307" s="13"/>
      <c r="AN307" s="28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</row>
    <row r="308" spans="1:54" ht="12.75">
      <c r="A308" s="13"/>
      <c r="B308" s="13" t="s">
        <v>12</v>
      </c>
      <c r="C308" s="327" t="s">
        <v>13</v>
      </c>
      <c r="D308" s="324" t="s">
        <v>14</v>
      </c>
      <c r="E308" s="327" t="s">
        <v>15</v>
      </c>
      <c r="F308" s="324" t="s">
        <v>16</v>
      </c>
      <c r="G308" s="327" t="s">
        <v>17</v>
      </c>
      <c r="H308" s="324" t="s">
        <v>18</v>
      </c>
      <c r="I308" s="327" t="s">
        <v>19</v>
      </c>
      <c r="J308" s="324" t="s">
        <v>20</v>
      </c>
      <c r="K308" s="327" t="s">
        <v>21</v>
      </c>
      <c r="L308" s="13" t="s">
        <v>22</v>
      </c>
      <c r="M308" s="13" t="s">
        <v>23</v>
      </c>
      <c r="N308" s="13" t="s">
        <v>12</v>
      </c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27"/>
      <c r="AG308" s="13"/>
      <c r="AH308" s="13"/>
      <c r="AI308" s="13"/>
      <c r="AJ308" s="13"/>
      <c r="AK308" s="13"/>
      <c r="AL308" s="13"/>
      <c r="AM308" s="13"/>
      <c r="AN308" s="28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</row>
    <row r="309" spans="1:54" ht="12.75">
      <c r="A309" s="13"/>
      <c r="B309" s="13"/>
      <c r="C309" s="327" t="s">
        <v>24</v>
      </c>
      <c r="D309" s="324" t="s">
        <v>24</v>
      </c>
      <c r="E309" s="327" t="s">
        <v>24</v>
      </c>
      <c r="F309" s="324" t="s">
        <v>24</v>
      </c>
      <c r="G309" s="327" t="s">
        <v>24</v>
      </c>
      <c r="H309" s="324" t="s">
        <v>24</v>
      </c>
      <c r="I309" s="327" t="s">
        <v>24</v>
      </c>
      <c r="J309" s="324" t="s">
        <v>24</v>
      </c>
      <c r="K309" s="327" t="s">
        <v>24</v>
      </c>
      <c r="L309" s="13" t="s">
        <v>24</v>
      </c>
      <c r="M309" s="13" t="s">
        <v>25</v>
      </c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27"/>
      <c r="AG309" s="13"/>
      <c r="AH309" s="13"/>
      <c r="AI309" s="13"/>
      <c r="AJ309" s="13"/>
      <c r="AK309" s="13"/>
      <c r="AL309" s="13"/>
      <c r="AM309" s="13"/>
      <c r="AN309" s="28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</row>
    <row r="310" spans="1:54" ht="12.75">
      <c r="A310" s="13"/>
      <c r="B310" s="13"/>
      <c r="C310" s="327"/>
      <c r="D310" s="324"/>
      <c r="E310" s="327"/>
      <c r="F310" s="324"/>
      <c r="G310" s="327"/>
      <c r="H310" s="324"/>
      <c r="I310" s="327"/>
      <c r="J310" s="324"/>
      <c r="K310" s="327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27"/>
      <c r="AG310" s="13"/>
      <c r="AH310" s="31" t="s">
        <v>45</v>
      </c>
      <c r="AI310" s="31"/>
      <c r="AJ310" s="13"/>
      <c r="AK310" s="13"/>
      <c r="AL310" s="13"/>
      <c r="AM310" s="13"/>
      <c r="AN310" s="28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</row>
    <row r="311" spans="1:54" ht="12.75">
      <c r="A311" s="13" t="s">
        <v>72</v>
      </c>
      <c r="B311" s="13" t="s">
        <v>26</v>
      </c>
      <c r="C311" s="327">
        <v>129</v>
      </c>
      <c r="D311" s="324">
        <v>39</v>
      </c>
      <c r="E311" s="327">
        <v>160</v>
      </c>
      <c r="F311" s="324">
        <v>46</v>
      </c>
      <c r="G311" s="327">
        <v>182</v>
      </c>
      <c r="H311" s="324">
        <v>51</v>
      </c>
      <c r="I311" s="327">
        <v>194</v>
      </c>
      <c r="J311" s="324">
        <v>54</v>
      </c>
      <c r="K311" s="327">
        <v>194</v>
      </c>
      <c r="L311" s="13">
        <v>55</v>
      </c>
      <c r="M311" s="34">
        <v>15.4</v>
      </c>
      <c r="N311" s="13" t="s">
        <v>26</v>
      </c>
      <c r="O311" s="13" t="str">
        <f t="shared" si="30"/>
        <v>Nawabshah</v>
      </c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27">
        <f>+MAX(C311,E311,G311,I311,K311,)</f>
        <v>194</v>
      </c>
      <c r="AG311" s="13"/>
      <c r="AH311" s="13" t="s">
        <v>26</v>
      </c>
      <c r="AI311" s="13" t="str">
        <f>+VLOOKUP(AG324,AF311:AH323,3,FALSE)</f>
        <v>Feb</v>
      </c>
      <c r="AJ311" s="13"/>
      <c r="AK311" s="13" t="str">
        <f aca="true" t="shared" si="33" ref="AK311:AK322">+INDEX($C$16:$K$16,MATCH(AF311,C311:K311,0))</f>
        <v>45 deg</v>
      </c>
      <c r="AL311" s="13"/>
      <c r="AM311" s="13"/>
      <c r="AN311" s="28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</row>
    <row r="312" spans="1:54" ht="12.75">
      <c r="A312" s="13" t="s">
        <v>72</v>
      </c>
      <c r="B312" s="13" t="s">
        <v>27</v>
      </c>
      <c r="C312" s="327">
        <v>138</v>
      </c>
      <c r="D312" s="324">
        <v>46</v>
      </c>
      <c r="E312" s="327">
        <v>162</v>
      </c>
      <c r="F312" s="324">
        <v>52</v>
      </c>
      <c r="G312" s="327">
        <v>177</v>
      </c>
      <c r="H312" s="324">
        <v>57</v>
      </c>
      <c r="I312" s="327">
        <v>183</v>
      </c>
      <c r="J312" s="324">
        <v>59</v>
      </c>
      <c r="K312" s="327">
        <v>177</v>
      </c>
      <c r="L312" s="13">
        <v>59</v>
      </c>
      <c r="M312" s="34">
        <v>19.3</v>
      </c>
      <c r="N312" s="13" t="s">
        <v>27</v>
      </c>
      <c r="O312" s="13" t="str">
        <f t="shared" si="30"/>
        <v>Nawabshah</v>
      </c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27">
        <f aca="true" t="shared" si="34" ref="AF312:AF321">+MAX(C312,E312,G312,I312,K312,)</f>
        <v>183</v>
      </c>
      <c r="AG312" s="13"/>
      <c r="AH312" s="13" t="s">
        <v>27</v>
      </c>
      <c r="AI312" s="13"/>
      <c r="AJ312" s="13"/>
      <c r="AK312" s="13" t="str">
        <f t="shared" si="33"/>
        <v>45 deg</v>
      </c>
      <c r="AL312" s="13"/>
      <c r="AM312" s="13"/>
      <c r="AN312" s="28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</row>
    <row r="313" spans="1:54" ht="12.75">
      <c r="A313" s="13" t="s">
        <v>72</v>
      </c>
      <c r="B313" s="13" t="s">
        <v>28</v>
      </c>
      <c r="C313" s="327">
        <v>181</v>
      </c>
      <c r="D313" s="324">
        <v>68</v>
      </c>
      <c r="E313" s="327">
        <v>198</v>
      </c>
      <c r="F313" s="324">
        <v>73</v>
      </c>
      <c r="G313" s="327">
        <v>205</v>
      </c>
      <c r="H313" s="324">
        <v>76</v>
      </c>
      <c r="I313" s="327">
        <v>200</v>
      </c>
      <c r="J313" s="324">
        <v>77</v>
      </c>
      <c r="K313" s="327">
        <v>184</v>
      </c>
      <c r="L313" s="13">
        <v>74</v>
      </c>
      <c r="M313" s="34">
        <v>24.7</v>
      </c>
      <c r="N313" s="13" t="s">
        <v>28</v>
      </c>
      <c r="O313" s="13" t="str">
        <f t="shared" si="30"/>
        <v>Nawabshah</v>
      </c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27">
        <f t="shared" si="34"/>
        <v>205</v>
      </c>
      <c r="AG313" s="13"/>
      <c r="AH313" s="13" t="s">
        <v>28</v>
      </c>
      <c r="AI313" s="13"/>
      <c r="AJ313" s="13"/>
      <c r="AK313" s="13" t="str">
        <f t="shared" si="33"/>
        <v>30 deg</v>
      </c>
      <c r="AL313" s="13"/>
      <c r="AM313" s="13"/>
      <c r="AN313" s="28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</row>
    <row r="314" spans="1:54" ht="12.75">
      <c r="A314" s="13" t="s">
        <v>72</v>
      </c>
      <c r="B314" s="13" t="s">
        <v>29</v>
      </c>
      <c r="C314" s="327">
        <v>196</v>
      </c>
      <c r="D314" s="324">
        <v>83</v>
      </c>
      <c r="E314" s="327">
        <v>201</v>
      </c>
      <c r="F314" s="324">
        <v>86</v>
      </c>
      <c r="G314" s="327">
        <v>197</v>
      </c>
      <c r="H314" s="324">
        <v>85</v>
      </c>
      <c r="I314" s="327">
        <v>182</v>
      </c>
      <c r="J314" s="324">
        <v>82</v>
      </c>
      <c r="K314" s="327">
        <v>157</v>
      </c>
      <c r="L314" s="13">
        <v>76</v>
      </c>
      <c r="M314" s="34">
        <v>30.7</v>
      </c>
      <c r="N314" s="13" t="s">
        <v>29</v>
      </c>
      <c r="O314" s="13" t="str">
        <f t="shared" si="30"/>
        <v>Nawabshah</v>
      </c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27">
        <f t="shared" si="34"/>
        <v>201</v>
      </c>
      <c r="AG314" s="13"/>
      <c r="AH314" s="13" t="s">
        <v>29</v>
      </c>
      <c r="AI314" s="13"/>
      <c r="AJ314" s="13"/>
      <c r="AK314" s="13" t="str">
        <f t="shared" si="33"/>
        <v>15 deg</v>
      </c>
      <c r="AL314" s="13"/>
      <c r="AM314" s="13"/>
      <c r="AN314" s="28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</row>
    <row r="315" spans="1:54" ht="12.75">
      <c r="A315" s="13" t="s">
        <v>72</v>
      </c>
      <c r="B315" s="13" t="s">
        <v>4</v>
      </c>
      <c r="C315" s="327">
        <v>215</v>
      </c>
      <c r="D315" s="324">
        <v>91</v>
      </c>
      <c r="E315" s="327">
        <v>211</v>
      </c>
      <c r="F315" s="324">
        <v>91</v>
      </c>
      <c r="G315" s="327">
        <v>196</v>
      </c>
      <c r="H315" s="324">
        <v>89</v>
      </c>
      <c r="I315" s="327">
        <v>172</v>
      </c>
      <c r="J315" s="324">
        <v>83</v>
      </c>
      <c r="K315" s="327">
        <v>139</v>
      </c>
      <c r="L315" s="13">
        <v>75</v>
      </c>
      <c r="M315" s="34">
        <v>34.8</v>
      </c>
      <c r="N315" s="13" t="s">
        <v>4</v>
      </c>
      <c r="O315" s="13" t="str">
        <f t="shared" si="30"/>
        <v>Nawabshah</v>
      </c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27">
        <f t="shared" si="34"/>
        <v>215</v>
      </c>
      <c r="AG315" s="13"/>
      <c r="AH315" s="13" t="s">
        <v>4</v>
      </c>
      <c r="AI315" s="13"/>
      <c r="AJ315" s="13"/>
      <c r="AK315" s="13" t="str">
        <f t="shared" si="33"/>
        <v>0 deg</v>
      </c>
      <c r="AL315" s="13"/>
      <c r="AM315" s="13"/>
      <c r="AN315" s="28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</row>
    <row r="316" spans="1:54" ht="12.75">
      <c r="A316" s="13" t="s">
        <v>72</v>
      </c>
      <c r="B316" s="13" t="s">
        <v>30</v>
      </c>
      <c r="C316" s="327">
        <v>211</v>
      </c>
      <c r="D316" s="324">
        <v>92</v>
      </c>
      <c r="E316" s="327">
        <v>203</v>
      </c>
      <c r="F316" s="324">
        <v>91</v>
      </c>
      <c r="G316" s="327">
        <v>185</v>
      </c>
      <c r="H316" s="324">
        <v>87</v>
      </c>
      <c r="I316" s="327">
        <v>159</v>
      </c>
      <c r="J316" s="324">
        <v>81</v>
      </c>
      <c r="K316" s="327">
        <v>124</v>
      </c>
      <c r="L316" s="13">
        <v>72</v>
      </c>
      <c r="M316" s="34">
        <v>35.4</v>
      </c>
      <c r="N316" s="13" t="s">
        <v>30</v>
      </c>
      <c r="O316" s="13" t="str">
        <f t="shared" si="30"/>
        <v>Nawabshah</v>
      </c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27">
        <f t="shared" si="34"/>
        <v>211</v>
      </c>
      <c r="AG316" s="13"/>
      <c r="AH316" s="13" t="s">
        <v>30</v>
      </c>
      <c r="AI316" s="13"/>
      <c r="AJ316" s="13"/>
      <c r="AK316" s="13" t="str">
        <f t="shared" si="33"/>
        <v>0 deg</v>
      </c>
      <c r="AL316" s="13"/>
      <c r="AM316" s="13"/>
      <c r="AN316" s="28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</row>
    <row r="317" spans="1:54" ht="12.75">
      <c r="A317" s="13" t="s">
        <v>72</v>
      </c>
      <c r="B317" s="13" t="s">
        <v>31</v>
      </c>
      <c r="C317" s="327">
        <v>187</v>
      </c>
      <c r="D317" s="324">
        <v>101</v>
      </c>
      <c r="E317" s="327">
        <v>182</v>
      </c>
      <c r="F317" s="324">
        <v>100</v>
      </c>
      <c r="G317" s="327">
        <v>168</v>
      </c>
      <c r="H317" s="324">
        <v>96</v>
      </c>
      <c r="I317" s="327">
        <v>146</v>
      </c>
      <c r="J317" s="324">
        <v>88</v>
      </c>
      <c r="K317" s="327">
        <v>118</v>
      </c>
      <c r="L317" s="13">
        <v>78</v>
      </c>
      <c r="M317" s="34">
        <v>33.6</v>
      </c>
      <c r="N317" s="13" t="s">
        <v>31</v>
      </c>
      <c r="O317" s="13" t="str">
        <f t="shared" si="30"/>
        <v>Nawabshah</v>
      </c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27">
        <f t="shared" si="34"/>
        <v>187</v>
      </c>
      <c r="AG317" s="13"/>
      <c r="AH317" s="13" t="s">
        <v>31</v>
      </c>
      <c r="AI317" s="13"/>
      <c r="AJ317" s="13"/>
      <c r="AK317" s="13" t="str">
        <f t="shared" si="33"/>
        <v>0 deg</v>
      </c>
      <c r="AL317" s="13"/>
      <c r="AM317" s="13"/>
      <c r="AN317" s="28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</row>
    <row r="318" spans="1:54" ht="12.75">
      <c r="A318" s="13" t="s">
        <v>72</v>
      </c>
      <c r="B318" s="13" t="s">
        <v>32</v>
      </c>
      <c r="C318" s="327">
        <v>183</v>
      </c>
      <c r="D318" s="324">
        <v>97</v>
      </c>
      <c r="E318" s="327">
        <v>183</v>
      </c>
      <c r="F318" s="324">
        <v>98</v>
      </c>
      <c r="G318" s="327">
        <v>175</v>
      </c>
      <c r="H318" s="324">
        <v>96</v>
      </c>
      <c r="I318" s="327">
        <v>158</v>
      </c>
      <c r="J318" s="324">
        <v>90</v>
      </c>
      <c r="K318" s="327">
        <v>133</v>
      </c>
      <c r="L318" s="13">
        <v>81</v>
      </c>
      <c r="M318" s="34">
        <v>32.5</v>
      </c>
      <c r="N318" s="13" t="s">
        <v>32</v>
      </c>
      <c r="O318" s="13" t="str">
        <f t="shared" si="30"/>
        <v>Nawabshah</v>
      </c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27">
        <f t="shared" si="34"/>
        <v>183</v>
      </c>
      <c r="AG318" s="13"/>
      <c r="AH318" s="13" t="s">
        <v>32</v>
      </c>
      <c r="AI318" s="13"/>
      <c r="AJ318" s="13"/>
      <c r="AK318" s="13" t="str">
        <f t="shared" si="33"/>
        <v>0 deg</v>
      </c>
      <c r="AL318" s="13"/>
      <c r="AM318" s="13"/>
      <c r="AN318" s="28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</row>
    <row r="319" spans="1:54" ht="12.75">
      <c r="A319" s="13" t="s">
        <v>72</v>
      </c>
      <c r="B319" s="13" t="s">
        <v>33</v>
      </c>
      <c r="C319" s="327">
        <v>191</v>
      </c>
      <c r="D319" s="324">
        <v>66</v>
      </c>
      <c r="E319" s="327">
        <v>204</v>
      </c>
      <c r="F319" s="324">
        <v>71</v>
      </c>
      <c r="G319" s="327">
        <v>206</v>
      </c>
      <c r="H319" s="324">
        <v>73</v>
      </c>
      <c r="I319" s="327">
        <v>196</v>
      </c>
      <c r="J319" s="324">
        <v>72</v>
      </c>
      <c r="K319" s="327">
        <v>176</v>
      </c>
      <c r="L319" s="13">
        <v>69</v>
      </c>
      <c r="M319" s="34">
        <v>31.6</v>
      </c>
      <c r="N319" s="13" t="s">
        <v>33</v>
      </c>
      <c r="O319" s="13" t="str">
        <f t="shared" si="30"/>
        <v>Nawabshah</v>
      </c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27">
        <f t="shared" si="34"/>
        <v>206</v>
      </c>
      <c r="AG319" s="13"/>
      <c r="AH319" s="13" t="s">
        <v>33</v>
      </c>
      <c r="AI319" s="13"/>
      <c r="AJ319" s="13"/>
      <c r="AK319" s="13" t="str">
        <f t="shared" si="33"/>
        <v>30 deg</v>
      </c>
      <c r="AL319" s="13"/>
      <c r="AM319" s="13"/>
      <c r="AN319" s="28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</row>
    <row r="320" spans="1:54" ht="12.75">
      <c r="A320" s="13" t="s">
        <v>72</v>
      </c>
      <c r="B320" s="13" t="s">
        <v>34</v>
      </c>
      <c r="C320" s="327">
        <v>161</v>
      </c>
      <c r="D320" s="324">
        <v>60</v>
      </c>
      <c r="E320" s="327">
        <v>183</v>
      </c>
      <c r="F320" s="324">
        <v>66</v>
      </c>
      <c r="G320" s="327">
        <v>195</v>
      </c>
      <c r="H320" s="324">
        <v>70</v>
      </c>
      <c r="I320" s="327">
        <v>196</v>
      </c>
      <c r="J320" s="324">
        <v>71</v>
      </c>
      <c r="K320" s="327">
        <v>186</v>
      </c>
      <c r="L320" s="13">
        <v>70</v>
      </c>
      <c r="M320" s="34">
        <v>28.2</v>
      </c>
      <c r="N320" s="13" t="s">
        <v>34</v>
      </c>
      <c r="O320" s="13" t="str">
        <f t="shared" si="30"/>
        <v>Nawabshah</v>
      </c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27">
        <f t="shared" si="34"/>
        <v>196</v>
      </c>
      <c r="AG320" s="13"/>
      <c r="AH320" s="13" t="s">
        <v>34</v>
      </c>
      <c r="AI320" s="13"/>
      <c r="AJ320" s="13"/>
      <c r="AK320" s="13" t="str">
        <f t="shared" si="33"/>
        <v>45 deg</v>
      </c>
      <c r="AL320" s="13"/>
      <c r="AM320" s="13"/>
      <c r="AN320" s="28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</row>
    <row r="321" spans="1:54" ht="12.75">
      <c r="A321" s="13" t="s">
        <v>72</v>
      </c>
      <c r="B321" s="13" t="s">
        <v>35</v>
      </c>
      <c r="C321" s="327">
        <v>135</v>
      </c>
      <c r="D321" s="324">
        <v>37</v>
      </c>
      <c r="E321" s="327">
        <v>166</v>
      </c>
      <c r="F321" s="324">
        <v>44</v>
      </c>
      <c r="G321" s="327">
        <v>188</v>
      </c>
      <c r="H321" s="324">
        <v>49</v>
      </c>
      <c r="I321" s="327">
        <v>198</v>
      </c>
      <c r="J321" s="324">
        <v>52</v>
      </c>
      <c r="K321" s="327">
        <v>197</v>
      </c>
      <c r="L321" s="13">
        <v>54</v>
      </c>
      <c r="M321" s="34">
        <v>22.3</v>
      </c>
      <c r="N321" s="13" t="s">
        <v>35</v>
      </c>
      <c r="O321" s="13" t="str">
        <f t="shared" si="30"/>
        <v>Nawabshah</v>
      </c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27">
        <f t="shared" si="34"/>
        <v>198</v>
      </c>
      <c r="AG321" s="13"/>
      <c r="AH321" s="13" t="s">
        <v>35</v>
      </c>
      <c r="AI321" s="13"/>
      <c r="AJ321" s="13"/>
      <c r="AK321" s="13" t="str">
        <f t="shared" si="33"/>
        <v>45 deg</v>
      </c>
      <c r="AL321" s="13"/>
      <c r="AM321" s="13"/>
      <c r="AN321" s="28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</row>
    <row r="322" spans="1:54" ht="12.75">
      <c r="A322" s="16" t="s">
        <v>72</v>
      </c>
      <c r="B322" s="16" t="s">
        <v>36</v>
      </c>
      <c r="C322" s="330">
        <v>121</v>
      </c>
      <c r="D322" s="331">
        <v>36</v>
      </c>
      <c r="E322" s="330">
        <v>153</v>
      </c>
      <c r="F322" s="331">
        <v>43</v>
      </c>
      <c r="G322" s="330">
        <v>177</v>
      </c>
      <c r="H322" s="331">
        <v>48</v>
      </c>
      <c r="I322" s="330">
        <v>190</v>
      </c>
      <c r="J322" s="331">
        <v>52</v>
      </c>
      <c r="K322" s="330">
        <v>192</v>
      </c>
      <c r="L322" s="16">
        <v>53</v>
      </c>
      <c r="M322" s="48">
        <v>16.5</v>
      </c>
      <c r="N322" s="16" t="s">
        <v>36</v>
      </c>
      <c r="O322" s="13" t="str">
        <f t="shared" si="30"/>
        <v>Nawabshah</v>
      </c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27">
        <f>+MAX(C322,E322,G322,I322,K322,)</f>
        <v>192</v>
      </c>
      <c r="AG322" s="13"/>
      <c r="AH322" s="16" t="s">
        <v>36</v>
      </c>
      <c r="AI322" s="13"/>
      <c r="AJ322" s="13"/>
      <c r="AK322" s="13" t="str">
        <f t="shared" si="33"/>
        <v>60 deg</v>
      </c>
      <c r="AL322" s="13"/>
      <c r="AM322" s="13"/>
      <c r="AN322" s="28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</row>
    <row r="323" spans="1:54" ht="12.75">
      <c r="A323" s="13" t="s">
        <v>72</v>
      </c>
      <c r="B323" s="13" t="s">
        <v>5</v>
      </c>
      <c r="C323" s="327">
        <v>2046</v>
      </c>
      <c r="D323" s="324">
        <v>816</v>
      </c>
      <c r="E323" s="327">
        <v>2208</v>
      </c>
      <c r="F323" s="324">
        <v>862</v>
      </c>
      <c r="G323" s="327">
        <v>2253</v>
      </c>
      <c r="H323" s="324">
        <v>878</v>
      </c>
      <c r="I323" s="327">
        <v>2175</v>
      </c>
      <c r="J323" s="324">
        <v>863</v>
      </c>
      <c r="K323" s="327">
        <v>1977</v>
      </c>
      <c r="L323" s="13">
        <v>817</v>
      </c>
      <c r="M323" s="34">
        <v>27.1</v>
      </c>
      <c r="N323" s="13" t="s">
        <v>5</v>
      </c>
      <c r="O323" s="13" t="str">
        <f t="shared" si="30"/>
        <v>Nawabshah</v>
      </c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27"/>
      <c r="AG323" s="13"/>
      <c r="AH323" s="13" t="s">
        <v>5</v>
      </c>
      <c r="AI323" s="13"/>
      <c r="AJ323" s="13"/>
      <c r="AK323" s="13"/>
      <c r="AL323" s="13"/>
      <c r="AM323" s="13"/>
      <c r="AN323" s="28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</row>
    <row r="324" spans="1:54" ht="12.75">
      <c r="A324" s="13"/>
      <c r="B324" s="13"/>
      <c r="C324" s="324"/>
      <c r="D324" s="324"/>
      <c r="E324" s="324"/>
      <c r="F324" s="324"/>
      <c r="G324" s="324"/>
      <c r="H324" s="324"/>
      <c r="I324" s="324"/>
      <c r="J324" s="324"/>
      <c r="K324" s="324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27"/>
      <c r="AG324" s="35">
        <f>+MIN(AF311:AF322)</f>
        <v>183</v>
      </c>
      <c r="AH324" s="13"/>
      <c r="AI324" s="13"/>
      <c r="AJ324" s="13"/>
      <c r="AK324" s="13"/>
      <c r="AL324" s="13" t="str">
        <f>+O311</f>
        <v>Nawabshah</v>
      </c>
      <c r="AM324" s="13" t="str">
        <f>+VLOOKUP(AG324,AF311:AK322,6,FALSE)</f>
        <v>45 deg</v>
      </c>
      <c r="AN324" s="28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</row>
    <row r="325" spans="1:54" ht="12.75">
      <c r="A325" s="13"/>
      <c r="B325" s="13"/>
      <c r="C325" s="324"/>
      <c r="D325" s="324"/>
      <c r="E325" s="324"/>
      <c r="F325" s="324"/>
      <c r="G325" s="324"/>
      <c r="H325" s="324"/>
      <c r="I325" s="324"/>
      <c r="J325" s="324"/>
      <c r="K325" s="324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27"/>
      <c r="AG325" s="13"/>
      <c r="AH325" s="13"/>
      <c r="AI325" s="13"/>
      <c r="AJ325" s="13"/>
      <c r="AK325" s="13"/>
      <c r="AL325" s="13"/>
      <c r="AM325" s="13"/>
      <c r="AN325" s="28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</row>
    <row r="326" spans="1:54" ht="12.75">
      <c r="A326" s="23"/>
      <c r="B326" s="478" t="s">
        <v>74</v>
      </c>
      <c r="C326" s="479"/>
      <c r="D326" s="479"/>
      <c r="E326" s="479"/>
      <c r="F326" s="479"/>
      <c r="G326" s="479"/>
      <c r="H326" s="333"/>
      <c r="I326" s="333"/>
      <c r="J326" s="333"/>
      <c r="K326" s="333"/>
      <c r="L326" s="53"/>
      <c r="M326" s="2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27"/>
      <c r="AG326" s="13"/>
      <c r="AH326" s="13"/>
      <c r="AI326" s="13"/>
      <c r="AJ326" s="13"/>
      <c r="AK326" s="13"/>
      <c r="AL326" s="13"/>
      <c r="AM326" s="13"/>
      <c r="AN326" s="28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</row>
    <row r="327" spans="1:54" ht="12.75" customHeight="1">
      <c r="A327" s="23"/>
      <c r="B327" s="479" t="s">
        <v>75</v>
      </c>
      <c r="C327" s="479"/>
      <c r="D327" s="479"/>
      <c r="E327" s="479"/>
      <c r="F327" s="479"/>
      <c r="G327" s="479"/>
      <c r="H327" s="334"/>
      <c r="I327" s="334"/>
      <c r="J327" s="334"/>
      <c r="K327" s="334"/>
      <c r="L327" s="54"/>
      <c r="M327" s="2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27"/>
      <c r="AG327" s="13"/>
      <c r="AH327" s="13"/>
      <c r="AI327" s="13"/>
      <c r="AJ327" s="13"/>
      <c r="AK327" s="13"/>
      <c r="AL327" s="13"/>
      <c r="AM327" s="13"/>
      <c r="AN327" s="28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</row>
    <row r="328" spans="1:54" ht="12.75">
      <c r="A328" s="13"/>
      <c r="B328" s="13"/>
      <c r="C328" s="324"/>
      <c r="D328" s="324"/>
      <c r="E328" s="324"/>
      <c r="F328" s="324"/>
      <c r="G328" s="324"/>
      <c r="H328" s="324"/>
      <c r="I328" s="324"/>
      <c r="J328" s="324"/>
      <c r="K328" s="324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27"/>
      <c r="AG328" s="13"/>
      <c r="AH328" s="13"/>
      <c r="AI328" s="13"/>
      <c r="AJ328" s="13"/>
      <c r="AK328" s="13"/>
      <c r="AL328" s="13"/>
      <c r="AM328" s="13"/>
      <c r="AN328" s="28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</row>
    <row r="329" spans="1:54" ht="12.75">
      <c r="A329" s="13"/>
      <c r="B329" s="13" t="s">
        <v>12</v>
      </c>
      <c r="C329" s="327" t="s">
        <v>13</v>
      </c>
      <c r="D329" s="324" t="s">
        <v>14</v>
      </c>
      <c r="E329" s="327" t="s">
        <v>15</v>
      </c>
      <c r="F329" s="324" t="s">
        <v>16</v>
      </c>
      <c r="G329" s="327" t="s">
        <v>17</v>
      </c>
      <c r="H329" s="324" t="s">
        <v>18</v>
      </c>
      <c r="I329" s="327" t="s">
        <v>19</v>
      </c>
      <c r="J329" s="324" t="s">
        <v>20</v>
      </c>
      <c r="K329" s="327" t="s">
        <v>21</v>
      </c>
      <c r="L329" s="13" t="s">
        <v>22</v>
      </c>
      <c r="M329" s="13" t="s">
        <v>23</v>
      </c>
      <c r="N329" s="13" t="s">
        <v>12</v>
      </c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27"/>
      <c r="AG329" s="13"/>
      <c r="AH329" s="13"/>
      <c r="AI329" s="13"/>
      <c r="AJ329" s="13"/>
      <c r="AK329" s="13"/>
      <c r="AL329" s="13"/>
      <c r="AM329" s="13"/>
      <c r="AN329" s="28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</row>
    <row r="330" spans="1:54" ht="12.75">
      <c r="A330" s="13"/>
      <c r="B330" s="13"/>
      <c r="C330" s="327" t="s">
        <v>24</v>
      </c>
      <c r="D330" s="324" t="s">
        <v>24</v>
      </c>
      <c r="E330" s="327" t="s">
        <v>24</v>
      </c>
      <c r="F330" s="324" t="s">
        <v>24</v>
      </c>
      <c r="G330" s="327" t="s">
        <v>24</v>
      </c>
      <c r="H330" s="324" t="s">
        <v>24</v>
      </c>
      <c r="I330" s="327" t="s">
        <v>24</v>
      </c>
      <c r="J330" s="324" t="s">
        <v>24</v>
      </c>
      <c r="K330" s="327" t="s">
        <v>24</v>
      </c>
      <c r="L330" s="13" t="s">
        <v>24</v>
      </c>
      <c r="M330" s="13" t="s">
        <v>25</v>
      </c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27"/>
      <c r="AG330" s="13"/>
      <c r="AH330" s="13"/>
      <c r="AI330" s="13"/>
      <c r="AJ330" s="13"/>
      <c r="AK330" s="13"/>
      <c r="AL330" s="13"/>
      <c r="AM330" s="13"/>
      <c r="AN330" s="28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</row>
    <row r="331" spans="1:54" ht="12.75">
      <c r="A331" s="13"/>
      <c r="B331" s="13"/>
      <c r="C331" s="327"/>
      <c r="D331" s="324"/>
      <c r="E331" s="327"/>
      <c r="F331" s="324"/>
      <c r="G331" s="327"/>
      <c r="H331" s="324"/>
      <c r="I331" s="327"/>
      <c r="J331" s="324"/>
      <c r="K331" s="327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27"/>
      <c r="AG331" s="13"/>
      <c r="AH331" s="31" t="s">
        <v>45</v>
      </c>
      <c r="AI331" s="31"/>
      <c r="AJ331" s="13"/>
      <c r="AK331" s="13"/>
      <c r="AL331" s="13"/>
      <c r="AM331" s="13"/>
      <c r="AN331" s="28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</row>
    <row r="332" spans="1:54" ht="12.75">
      <c r="A332" s="13" t="s">
        <v>74</v>
      </c>
      <c r="B332" s="13" t="s">
        <v>26</v>
      </c>
      <c r="C332" s="327">
        <v>88</v>
      </c>
      <c r="D332" s="324">
        <v>46</v>
      </c>
      <c r="E332" s="327">
        <v>107</v>
      </c>
      <c r="F332" s="324">
        <v>51</v>
      </c>
      <c r="G332" s="327">
        <v>121</v>
      </c>
      <c r="H332" s="324">
        <v>54</v>
      </c>
      <c r="I332" s="327">
        <v>128</v>
      </c>
      <c r="J332" s="324">
        <v>56</v>
      </c>
      <c r="K332" s="327">
        <v>128</v>
      </c>
      <c r="L332" s="13">
        <v>55</v>
      </c>
      <c r="M332" s="34">
        <v>11.8</v>
      </c>
      <c r="N332" s="13" t="s">
        <v>26</v>
      </c>
      <c r="O332" s="13" t="str">
        <f t="shared" si="30"/>
        <v>Okara</v>
      </c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27">
        <f>+MAX(C332,E332,G332,I332,K332,)</f>
        <v>128</v>
      </c>
      <c r="AG332" s="13"/>
      <c r="AH332" s="13" t="s">
        <v>26</v>
      </c>
      <c r="AI332" s="13" t="str">
        <f>+VLOOKUP(AG345,AF332:AH344,3,FALSE)</f>
        <v>Jan</v>
      </c>
      <c r="AJ332" s="13"/>
      <c r="AK332" s="13" t="str">
        <f aca="true" t="shared" si="35" ref="AK332:AK343">+INDEX($C$16:$K$16,MATCH(AF332,C332:K332,0))</f>
        <v>45 deg</v>
      </c>
      <c r="AL332" s="13"/>
      <c r="AM332" s="13"/>
      <c r="AN332" s="28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</row>
    <row r="333" spans="1:54" ht="12.75">
      <c r="A333" s="13" t="s">
        <v>74</v>
      </c>
      <c r="B333" s="13" t="s">
        <v>27</v>
      </c>
      <c r="C333" s="327">
        <v>106</v>
      </c>
      <c r="D333" s="324">
        <v>53</v>
      </c>
      <c r="E333" s="327">
        <v>124</v>
      </c>
      <c r="F333" s="324">
        <v>58</v>
      </c>
      <c r="G333" s="327">
        <v>136</v>
      </c>
      <c r="H333" s="324">
        <v>61</v>
      </c>
      <c r="I333" s="327">
        <v>140</v>
      </c>
      <c r="J333" s="324">
        <v>62</v>
      </c>
      <c r="K333" s="327">
        <v>137</v>
      </c>
      <c r="L333" s="13">
        <v>60</v>
      </c>
      <c r="M333" s="34">
        <v>15.6</v>
      </c>
      <c r="N333" s="13" t="s">
        <v>27</v>
      </c>
      <c r="O333" s="13" t="str">
        <f t="shared" si="30"/>
        <v>Okara</v>
      </c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27">
        <f aca="true" t="shared" si="36" ref="AF333:AF342">+MAX(C333,E333,G333,I333,K333,)</f>
        <v>140</v>
      </c>
      <c r="AG333" s="13"/>
      <c r="AH333" s="13" t="s">
        <v>27</v>
      </c>
      <c r="AI333" s="13"/>
      <c r="AJ333" s="13"/>
      <c r="AK333" s="13" t="str">
        <f t="shared" si="35"/>
        <v>45 deg</v>
      </c>
      <c r="AL333" s="13"/>
      <c r="AM333" s="13"/>
      <c r="AN333" s="28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</row>
    <row r="334" spans="1:54" ht="12.75">
      <c r="A334" s="13" t="s">
        <v>74</v>
      </c>
      <c r="B334" s="13" t="s">
        <v>28</v>
      </c>
      <c r="C334" s="327">
        <v>146</v>
      </c>
      <c r="D334" s="324">
        <v>74</v>
      </c>
      <c r="E334" s="327">
        <v>160</v>
      </c>
      <c r="F334" s="324">
        <v>78</v>
      </c>
      <c r="G334" s="327">
        <v>166</v>
      </c>
      <c r="H334" s="324">
        <v>80</v>
      </c>
      <c r="I334" s="327">
        <v>163</v>
      </c>
      <c r="J334" s="324">
        <v>79</v>
      </c>
      <c r="K334" s="327">
        <v>152</v>
      </c>
      <c r="L334" s="13">
        <v>75</v>
      </c>
      <c r="M334" s="34">
        <v>20.9</v>
      </c>
      <c r="N334" s="13" t="s">
        <v>28</v>
      </c>
      <c r="O334" s="13" t="str">
        <f t="shared" si="30"/>
        <v>Okara</v>
      </c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27">
        <f t="shared" si="36"/>
        <v>166</v>
      </c>
      <c r="AG334" s="13"/>
      <c r="AH334" s="13" t="s">
        <v>28</v>
      </c>
      <c r="AI334" s="13"/>
      <c r="AJ334" s="13"/>
      <c r="AK334" s="13" t="str">
        <f t="shared" si="35"/>
        <v>30 deg</v>
      </c>
      <c r="AL334" s="13"/>
      <c r="AM334" s="13"/>
      <c r="AN334" s="28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</row>
    <row r="335" spans="1:54" ht="12.75">
      <c r="A335" s="13" t="s">
        <v>74</v>
      </c>
      <c r="B335" s="13" t="s">
        <v>29</v>
      </c>
      <c r="C335" s="327">
        <v>165</v>
      </c>
      <c r="D335" s="324">
        <v>85</v>
      </c>
      <c r="E335" s="327">
        <v>171</v>
      </c>
      <c r="F335" s="324">
        <v>87</v>
      </c>
      <c r="G335" s="327">
        <v>169</v>
      </c>
      <c r="H335" s="324">
        <v>87</v>
      </c>
      <c r="I335" s="327">
        <v>159</v>
      </c>
      <c r="J335" s="324">
        <v>84</v>
      </c>
      <c r="K335" s="327">
        <v>140</v>
      </c>
      <c r="L335" s="13">
        <v>77</v>
      </c>
      <c r="M335" s="34">
        <v>27</v>
      </c>
      <c r="N335" s="13" t="s">
        <v>29</v>
      </c>
      <c r="O335" s="13" t="str">
        <f t="shared" si="30"/>
        <v>Okara</v>
      </c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27">
        <f t="shared" si="36"/>
        <v>171</v>
      </c>
      <c r="AG335" s="13"/>
      <c r="AH335" s="13" t="s">
        <v>29</v>
      </c>
      <c r="AI335" s="13"/>
      <c r="AJ335" s="13"/>
      <c r="AK335" s="13" t="str">
        <f t="shared" si="35"/>
        <v>15 deg</v>
      </c>
      <c r="AL335" s="13"/>
      <c r="AM335" s="13"/>
      <c r="AN335" s="28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</row>
    <row r="336" spans="1:54" ht="12.75">
      <c r="A336" s="13" t="s">
        <v>74</v>
      </c>
      <c r="B336" s="13" t="s">
        <v>4</v>
      </c>
      <c r="C336" s="327">
        <v>186</v>
      </c>
      <c r="D336" s="324">
        <v>100</v>
      </c>
      <c r="E336" s="327">
        <v>185</v>
      </c>
      <c r="F336" s="324">
        <v>101</v>
      </c>
      <c r="G336" s="327">
        <v>176</v>
      </c>
      <c r="H336" s="324">
        <v>98</v>
      </c>
      <c r="I336" s="327">
        <v>158</v>
      </c>
      <c r="J336" s="324">
        <v>91</v>
      </c>
      <c r="K336" s="327">
        <v>133</v>
      </c>
      <c r="L336" s="13">
        <v>82</v>
      </c>
      <c r="M336" s="34">
        <v>32</v>
      </c>
      <c r="N336" s="13" t="s">
        <v>4</v>
      </c>
      <c r="O336" s="13" t="str">
        <f t="shared" si="30"/>
        <v>Okara</v>
      </c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27">
        <f t="shared" si="36"/>
        <v>186</v>
      </c>
      <c r="AG336" s="13"/>
      <c r="AH336" s="13" t="s">
        <v>4</v>
      </c>
      <c r="AI336" s="13"/>
      <c r="AJ336" s="13"/>
      <c r="AK336" s="13" t="str">
        <f t="shared" si="35"/>
        <v>0 deg</v>
      </c>
      <c r="AL336" s="13"/>
      <c r="AM336" s="13"/>
      <c r="AN336" s="28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</row>
    <row r="337" spans="1:54" ht="12.75">
      <c r="A337" s="13" t="s">
        <v>74</v>
      </c>
      <c r="B337" s="13" t="s">
        <v>30</v>
      </c>
      <c r="C337" s="327">
        <v>181</v>
      </c>
      <c r="D337" s="324">
        <v>100</v>
      </c>
      <c r="E337" s="327">
        <v>177</v>
      </c>
      <c r="F337" s="324">
        <v>99</v>
      </c>
      <c r="G337" s="327">
        <v>165</v>
      </c>
      <c r="H337" s="324">
        <v>95</v>
      </c>
      <c r="I337" s="327">
        <v>145</v>
      </c>
      <c r="J337" s="324">
        <v>88</v>
      </c>
      <c r="K337" s="327">
        <v>120</v>
      </c>
      <c r="L337" s="13">
        <v>78</v>
      </c>
      <c r="M337" s="34">
        <v>32.5</v>
      </c>
      <c r="N337" s="13" t="s">
        <v>30</v>
      </c>
      <c r="O337" s="13" t="str">
        <f t="shared" si="30"/>
        <v>Okara</v>
      </c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27">
        <f t="shared" si="36"/>
        <v>181</v>
      </c>
      <c r="AG337" s="13"/>
      <c r="AH337" s="13" t="s">
        <v>30</v>
      </c>
      <c r="AI337" s="13"/>
      <c r="AJ337" s="13"/>
      <c r="AK337" s="13" t="str">
        <f t="shared" si="35"/>
        <v>0 deg</v>
      </c>
      <c r="AL337" s="13"/>
      <c r="AM337" s="13"/>
      <c r="AN337" s="28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</row>
    <row r="338" spans="1:54" ht="12.75">
      <c r="A338" s="13" t="s">
        <v>74</v>
      </c>
      <c r="B338" s="13" t="s">
        <v>31</v>
      </c>
      <c r="C338" s="327">
        <v>167</v>
      </c>
      <c r="D338" s="324">
        <v>98</v>
      </c>
      <c r="E338" s="327">
        <v>165</v>
      </c>
      <c r="F338" s="324">
        <v>97</v>
      </c>
      <c r="G338" s="327">
        <v>155</v>
      </c>
      <c r="H338" s="324">
        <v>94</v>
      </c>
      <c r="I338" s="327">
        <v>137</v>
      </c>
      <c r="J338" s="324">
        <v>87</v>
      </c>
      <c r="K338" s="327">
        <v>115</v>
      </c>
      <c r="L338" s="13">
        <v>77</v>
      </c>
      <c r="M338" s="34">
        <v>30.9</v>
      </c>
      <c r="N338" s="13" t="s">
        <v>31</v>
      </c>
      <c r="O338" s="13" t="str">
        <f aca="true" t="shared" si="37" ref="O338:O401">+A338</f>
        <v>Okara</v>
      </c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27">
        <f t="shared" si="36"/>
        <v>167</v>
      </c>
      <c r="AG338" s="13"/>
      <c r="AH338" s="13" t="s">
        <v>31</v>
      </c>
      <c r="AI338" s="13"/>
      <c r="AJ338" s="13"/>
      <c r="AK338" s="13" t="str">
        <f t="shared" si="35"/>
        <v>0 deg</v>
      </c>
      <c r="AL338" s="13"/>
      <c r="AM338" s="13"/>
      <c r="AN338" s="28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</row>
    <row r="339" spans="1:54" ht="12.75">
      <c r="A339" s="13" t="s">
        <v>74</v>
      </c>
      <c r="B339" s="13" t="s">
        <v>32</v>
      </c>
      <c r="C339" s="327">
        <v>163</v>
      </c>
      <c r="D339" s="324">
        <v>103</v>
      </c>
      <c r="E339" s="327">
        <v>165</v>
      </c>
      <c r="F339" s="324">
        <v>104</v>
      </c>
      <c r="G339" s="327">
        <v>160</v>
      </c>
      <c r="H339" s="324">
        <v>101</v>
      </c>
      <c r="I339" s="327">
        <v>147</v>
      </c>
      <c r="J339" s="324">
        <v>95</v>
      </c>
      <c r="K339" s="327">
        <v>127</v>
      </c>
      <c r="L339" s="13">
        <v>86</v>
      </c>
      <c r="M339" s="34">
        <v>30.4</v>
      </c>
      <c r="N339" s="13" t="s">
        <v>32</v>
      </c>
      <c r="O339" s="13" t="str">
        <f t="shared" si="37"/>
        <v>Okara</v>
      </c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27">
        <f t="shared" si="36"/>
        <v>165</v>
      </c>
      <c r="AG339" s="13"/>
      <c r="AH339" s="13" t="s">
        <v>32</v>
      </c>
      <c r="AI339" s="13"/>
      <c r="AJ339" s="13"/>
      <c r="AK339" s="13" t="str">
        <f t="shared" si="35"/>
        <v>15 deg</v>
      </c>
      <c r="AL339" s="13"/>
      <c r="AM339" s="13"/>
      <c r="AN339" s="28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</row>
    <row r="340" spans="1:54" ht="12.75">
      <c r="A340" s="13" t="s">
        <v>74</v>
      </c>
      <c r="B340" s="13" t="s">
        <v>33</v>
      </c>
      <c r="C340" s="327">
        <v>153</v>
      </c>
      <c r="D340" s="324">
        <v>76</v>
      </c>
      <c r="E340" s="327">
        <v>164</v>
      </c>
      <c r="F340" s="324">
        <v>80</v>
      </c>
      <c r="G340" s="327">
        <v>167</v>
      </c>
      <c r="H340" s="324">
        <v>82</v>
      </c>
      <c r="I340" s="327">
        <v>162</v>
      </c>
      <c r="J340" s="324">
        <v>80</v>
      </c>
      <c r="K340" s="327">
        <v>147</v>
      </c>
      <c r="L340" s="13">
        <v>75</v>
      </c>
      <c r="M340" s="34">
        <v>29</v>
      </c>
      <c r="N340" s="13" t="s">
        <v>33</v>
      </c>
      <c r="O340" s="13" t="str">
        <f t="shared" si="37"/>
        <v>Okara</v>
      </c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27">
        <f t="shared" si="36"/>
        <v>167</v>
      </c>
      <c r="AG340" s="13"/>
      <c r="AH340" s="13" t="s">
        <v>33</v>
      </c>
      <c r="AI340" s="13"/>
      <c r="AJ340" s="13"/>
      <c r="AK340" s="13" t="str">
        <f t="shared" si="35"/>
        <v>30 deg</v>
      </c>
      <c r="AL340" s="13"/>
      <c r="AM340" s="13"/>
      <c r="AN340" s="28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</row>
    <row r="341" spans="1:54" ht="12.75">
      <c r="A341" s="13" t="s">
        <v>74</v>
      </c>
      <c r="B341" s="13" t="s">
        <v>34</v>
      </c>
      <c r="C341" s="327">
        <v>132</v>
      </c>
      <c r="D341" s="324">
        <v>69</v>
      </c>
      <c r="E341" s="327">
        <v>149</v>
      </c>
      <c r="F341" s="324">
        <v>74</v>
      </c>
      <c r="G341" s="327">
        <v>158</v>
      </c>
      <c r="H341" s="324">
        <v>77</v>
      </c>
      <c r="I341" s="327">
        <v>160</v>
      </c>
      <c r="J341" s="324">
        <v>77</v>
      </c>
      <c r="K341" s="327">
        <v>152</v>
      </c>
      <c r="L341" s="13">
        <v>74</v>
      </c>
      <c r="M341" s="34">
        <v>24.6</v>
      </c>
      <c r="N341" s="13" t="s">
        <v>34</v>
      </c>
      <c r="O341" s="13" t="str">
        <f t="shared" si="37"/>
        <v>Okara</v>
      </c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27">
        <f t="shared" si="36"/>
        <v>160</v>
      </c>
      <c r="AG341" s="13"/>
      <c r="AH341" s="13" t="s">
        <v>34</v>
      </c>
      <c r="AI341" s="13"/>
      <c r="AJ341" s="13"/>
      <c r="AK341" s="13" t="str">
        <f t="shared" si="35"/>
        <v>45 deg</v>
      </c>
      <c r="AL341" s="13"/>
      <c r="AM341" s="13"/>
      <c r="AN341" s="28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</row>
    <row r="342" spans="1:54" ht="12.75">
      <c r="A342" s="13" t="s">
        <v>74</v>
      </c>
      <c r="B342" s="13" t="s">
        <v>35</v>
      </c>
      <c r="C342" s="327">
        <v>102</v>
      </c>
      <c r="D342" s="324">
        <v>48</v>
      </c>
      <c r="E342" s="327">
        <v>124</v>
      </c>
      <c r="F342" s="324">
        <v>54</v>
      </c>
      <c r="G342" s="327">
        <v>140</v>
      </c>
      <c r="H342" s="324">
        <v>59</v>
      </c>
      <c r="I342" s="327">
        <v>148</v>
      </c>
      <c r="J342" s="324">
        <v>60</v>
      </c>
      <c r="K342" s="327">
        <v>148</v>
      </c>
      <c r="L342" s="13">
        <v>60</v>
      </c>
      <c r="M342" s="34">
        <v>18.5</v>
      </c>
      <c r="N342" s="13" t="s">
        <v>35</v>
      </c>
      <c r="O342" s="13" t="str">
        <f t="shared" si="37"/>
        <v>Okara</v>
      </c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27">
        <f t="shared" si="36"/>
        <v>148</v>
      </c>
      <c r="AG342" s="13"/>
      <c r="AH342" s="13" t="s">
        <v>35</v>
      </c>
      <c r="AI342" s="13"/>
      <c r="AJ342" s="13"/>
      <c r="AK342" s="13" t="str">
        <f t="shared" si="35"/>
        <v>45 deg</v>
      </c>
      <c r="AL342" s="13"/>
      <c r="AM342" s="13"/>
      <c r="AN342" s="28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</row>
    <row r="343" spans="1:54" ht="12.75">
      <c r="A343" s="16" t="s">
        <v>74</v>
      </c>
      <c r="B343" s="16" t="s">
        <v>36</v>
      </c>
      <c r="C343" s="330">
        <v>87</v>
      </c>
      <c r="D343" s="331">
        <v>44</v>
      </c>
      <c r="E343" s="330">
        <v>108</v>
      </c>
      <c r="F343" s="331">
        <v>50</v>
      </c>
      <c r="G343" s="330">
        <v>124</v>
      </c>
      <c r="H343" s="331">
        <v>53</v>
      </c>
      <c r="I343" s="330">
        <v>133</v>
      </c>
      <c r="J343" s="331">
        <v>55</v>
      </c>
      <c r="K343" s="330">
        <v>135</v>
      </c>
      <c r="L343" s="16">
        <v>55</v>
      </c>
      <c r="M343" s="48">
        <v>13.6</v>
      </c>
      <c r="N343" s="16" t="s">
        <v>36</v>
      </c>
      <c r="O343" s="13" t="str">
        <f t="shared" si="37"/>
        <v>Okara</v>
      </c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27">
        <f>+MAX(C343,E343,G343,I343,K343,)</f>
        <v>135</v>
      </c>
      <c r="AG343" s="13"/>
      <c r="AH343" s="16" t="s">
        <v>36</v>
      </c>
      <c r="AI343" s="13"/>
      <c r="AJ343" s="13"/>
      <c r="AK343" s="13" t="str">
        <f t="shared" si="35"/>
        <v>60 deg</v>
      </c>
      <c r="AL343" s="13"/>
      <c r="AM343" s="13"/>
      <c r="AN343" s="28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</row>
    <row r="344" spans="1:54" ht="12.75">
      <c r="A344" s="13" t="s">
        <v>74</v>
      </c>
      <c r="B344" s="13" t="s">
        <v>5</v>
      </c>
      <c r="C344" s="327">
        <v>1674</v>
      </c>
      <c r="D344" s="324">
        <v>895</v>
      </c>
      <c r="E344" s="327">
        <v>1801</v>
      </c>
      <c r="F344" s="324">
        <v>935</v>
      </c>
      <c r="G344" s="327">
        <v>1838</v>
      </c>
      <c r="H344" s="324">
        <v>942</v>
      </c>
      <c r="I344" s="327">
        <v>1779</v>
      </c>
      <c r="J344" s="324">
        <v>914</v>
      </c>
      <c r="K344" s="327">
        <v>1633</v>
      </c>
      <c r="L344" s="13">
        <v>855</v>
      </c>
      <c r="M344" s="34">
        <v>23.9</v>
      </c>
      <c r="N344" s="13" t="s">
        <v>5</v>
      </c>
      <c r="O344" s="13" t="str">
        <f t="shared" si="37"/>
        <v>Okara</v>
      </c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27"/>
      <c r="AG344" s="13"/>
      <c r="AH344" s="13" t="s">
        <v>5</v>
      </c>
      <c r="AI344" s="13"/>
      <c r="AJ344" s="13"/>
      <c r="AK344" s="13"/>
      <c r="AL344" s="13"/>
      <c r="AM344" s="13"/>
      <c r="AN344" s="28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</row>
    <row r="345" spans="1:54" ht="12.75">
      <c r="A345" s="13"/>
      <c r="B345" s="13"/>
      <c r="C345" s="324"/>
      <c r="D345" s="324"/>
      <c r="E345" s="324"/>
      <c r="F345" s="324"/>
      <c r="G345" s="324"/>
      <c r="H345" s="324"/>
      <c r="I345" s="324"/>
      <c r="J345" s="324"/>
      <c r="K345" s="324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27"/>
      <c r="AG345" s="35">
        <f>+MIN(AF332:AF343)</f>
        <v>128</v>
      </c>
      <c r="AH345" s="13"/>
      <c r="AI345" s="13"/>
      <c r="AJ345" s="13"/>
      <c r="AK345" s="13"/>
      <c r="AL345" s="13" t="str">
        <f>+O332</f>
        <v>Okara</v>
      </c>
      <c r="AM345" s="13" t="str">
        <f>+VLOOKUP(AG345,AF332:AK343,6,FALSE)</f>
        <v>45 deg</v>
      </c>
      <c r="AN345" s="28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</row>
    <row r="346" spans="1:54" ht="12.75">
      <c r="A346" s="13"/>
      <c r="B346" s="13"/>
      <c r="C346" s="324"/>
      <c r="D346" s="324"/>
      <c r="E346" s="324"/>
      <c r="F346" s="324"/>
      <c r="G346" s="324"/>
      <c r="H346" s="324"/>
      <c r="I346" s="324"/>
      <c r="J346" s="324"/>
      <c r="K346" s="324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27"/>
      <c r="AG346" s="13"/>
      <c r="AH346" s="13"/>
      <c r="AI346" s="13"/>
      <c r="AJ346" s="13"/>
      <c r="AK346" s="13"/>
      <c r="AL346" s="13"/>
      <c r="AM346" s="13"/>
      <c r="AN346" s="28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</row>
    <row r="347" spans="1:54" ht="12.75">
      <c r="A347" s="23"/>
      <c r="B347" s="478" t="s">
        <v>6</v>
      </c>
      <c r="C347" s="479"/>
      <c r="D347" s="479"/>
      <c r="E347" s="479"/>
      <c r="F347" s="479"/>
      <c r="G347" s="479"/>
      <c r="H347" s="333"/>
      <c r="I347" s="333"/>
      <c r="J347" s="333"/>
      <c r="K347" s="333"/>
      <c r="L347" s="53"/>
      <c r="M347" s="2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27"/>
      <c r="AG347" s="13"/>
      <c r="AH347" s="13"/>
      <c r="AI347" s="13"/>
      <c r="AJ347" s="13"/>
      <c r="AK347" s="13"/>
      <c r="AL347" s="13"/>
      <c r="AM347" s="13"/>
      <c r="AN347" s="28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</row>
    <row r="348" spans="1:54" ht="12.75" customHeight="1">
      <c r="A348" s="23"/>
      <c r="B348" s="479" t="s">
        <v>76</v>
      </c>
      <c r="C348" s="479"/>
      <c r="D348" s="479"/>
      <c r="E348" s="479"/>
      <c r="F348" s="479"/>
      <c r="G348" s="479"/>
      <c r="H348" s="334"/>
      <c r="I348" s="334"/>
      <c r="J348" s="334"/>
      <c r="K348" s="334"/>
      <c r="L348" s="54"/>
      <c r="M348" s="2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27"/>
      <c r="AG348" s="13"/>
      <c r="AH348" s="13"/>
      <c r="AI348" s="13"/>
      <c r="AJ348" s="13"/>
      <c r="AK348" s="13"/>
      <c r="AL348" s="13"/>
      <c r="AM348" s="13"/>
      <c r="AN348" s="28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</row>
    <row r="349" spans="1:54" ht="12.75">
      <c r="A349" s="13"/>
      <c r="B349" s="13"/>
      <c r="C349" s="324"/>
      <c r="D349" s="324"/>
      <c r="E349" s="324"/>
      <c r="F349" s="324"/>
      <c r="G349" s="324"/>
      <c r="H349" s="324"/>
      <c r="I349" s="324"/>
      <c r="J349" s="324"/>
      <c r="K349" s="324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27"/>
      <c r="AG349" s="13"/>
      <c r="AH349" s="13"/>
      <c r="AI349" s="13"/>
      <c r="AJ349" s="13"/>
      <c r="AK349" s="13"/>
      <c r="AL349" s="13"/>
      <c r="AM349" s="13"/>
      <c r="AN349" s="28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</row>
    <row r="350" spans="1:54" ht="12.75">
      <c r="A350" s="13"/>
      <c r="B350" s="13" t="s">
        <v>12</v>
      </c>
      <c r="C350" s="327" t="s">
        <v>13</v>
      </c>
      <c r="D350" s="324" t="s">
        <v>14</v>
      </c>
      <c r="E350" s="327" t="s">
        <v>15</v>
      </c>
      <c r="F350" s="324" t="s">
        <v>16</v>
      </c>
      <c r="G350" s="327" t="s">
        <v>17</v>
      </c>
      <c r="H350" s="324" t="s">
        <v>18</v>
      </c>
      <c r="I350" s="327" t="s">
        <v>19</v>
      </c>
      <c r="J350" s="324" t="s">
        <v>20</v>
      </c>
      <c r="K350" s="327" t="s">
        <v>21</v>
      </c>
      <c r="L350" s="13" t="s">
        <v>22</v>
      </c>
      <c r="M350" s="13" t="s">
        <v>23</v>
      </c>
      <c r="N350" s="13" t="s">
        <v>12</v>
      </c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27"/>
      <c r="AG350" s="13"/>
      <c r="AH350" s="13"/>
      <c r="AI350" s="13"/>
      <c r="AJ350" s="13"/>
      <c r="AK350" s="13"/>
      <c r="AL350" s="13"/>
      <c r="AM350" s="13"/>
      <c r="AN350" s="28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</row>
    <row r="351" spans="1:54" ht="12.75">
      <c r="A351" s="13"/>
      <c r="B351" s="13"/>
      <c r="C351" s="327" t="s">
        <v>24</v>
      </c>
      <c r="D351" s="324" t="s">
        <v>24</v>
      </c>
      <c r="E351" s="327" t="s">
        <v>24</v>
      </c>
      <c r="F351" s="324" t="s">
        <v>24</v>
      </c>
      <c r="G351" s="327" t="s">
        <v>24</v>
      </c>
      <c r="H351" s="324" t="s">
        <v>24</v>
      </c>
      <c r="I351" s="327" t="s">
        <v>24</v>
      </c>
      <c r="J351" s="324" t="s">
        <v>24</v>
      </c>
      <c r="K351" s="327" t="s">
        <v>24</v>
      </c>
      <c r="L351" s="13" t="s">
        <v>24</v>
      </c>
      <c r="M351" s="13" t="s">
        <v>25</v>
      </c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27"/>
      <c r="AG351" s="13"/>
      <c r="AH351" s="13"/>
      <c r="AI351" s="13"/>
      <c r="AJ351" s="13"/>
      <c r="AK351" s="13"/>
      <c r="AL351" s="13"/>
      <c r="AM351" s="13"/>
      <c r="AN351" s="28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</row>
    <row r="352" spans="1:54" ht="12.75">
      <c r="A352" s="13"/>
      <c r="B352" s="13"/>
      <c r="C352" s="327"/>
      <c r="D352" s="324"/>
      <c r="E352" s="327"/>
      <c r="F352" s="324"/>
      <c r="G352" s="327"/>
      <c r="H352" s="324"/>
      <c r="I352" s="327"/>
      <c r="J352" s="324"/>
      <c r="K352" s="327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27"/>
      <c r="AG352" s="13"/>
      <c r="AH352" s="31" t="s">
        <v>45</v>
      </c>
      <c r="AI352" s="31"/>
      <c r="AJ352" s="13"/>
      <c r="AK352" s="13"/>
      <c r="AL352" s="13"/>
      <c r="AM352" s="13"/>
      <c r="AN352" s="28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</row>
    <row r="353" spans="1:54" ht="12.75">
      <c r="A353" s="13" t="s">
        <v>6</v>
      </c>
      <c r="B353" s="13" t="s">
        <v>26</v>
      </c>
      <c r="C353" s="327">
        <v>92</v>
      </c>
      <c r="D353" s="324">
        <v>35</v>
      </c>
      <c r="E353" s="327">
        <v>120</v>
      </c>
      <c r="F353" s="324">
        <v>41</v>
      </c>
      <c r="G353" s="327">
        <v>141</v>
      </c>
      <c r="H353" s="324">
        <v>45</v>
      </c>
      <c r="I353" s="327">
        <v>153</v>
      </c>
      <c r="J353" s="324">
        <v>48</v>
      </c>
      <c r="K353" s="327">
        <v>157</v>
      </c>
      <c r="L353" s="13">
        <v>49</v>
      </c>
      <c r="M353" s="13">
        <v>10</v>
      </c>
      <c r="N353" s="13" t="s">
        <v>26</v>
      </c>
      <c r="O353" s="13" t="str">
        <f t="shared" si="37"/>
        <v>Peshawar</v>
      </c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27">
        <f>+MAX(C353,E353,G353,I353,K353,)</f>
        <v>157</v>
      </c>
      <c r="AG353" s="13"/>
      <c r="AH353" s="13" t="s">
        <v>26</v>
      </c>
      <c r="AI353" s="13" t="str">
        <f>+VLOOKUP(AG366,AF353:AH365,3,FALSE)</f>
        <v>Jan</v>
      </c>
      <c r="AJ353" s="13"/>
      <c r="AK353" s="13" t="str">
        <f aca="true" t="shared" si="38" ref="AK353:AK364">+INDEX($C$16:$K$16,MATCH(AF353,C353:K353,0))</f>
        <v>60 deg</v>
      </c>
      <c r="AL353" s="13"/>
      <c r="AM353" s="13"/>
      <c r="AN353" s="28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</row>
    <row r="354" spans="1:54" ht="12.75">
      <c r="A354" s="13" t="s">
        <v>6</v>
      </c>
      <c r="B354" s="13" t="s">
        <v>27</v>
      </c>
      <c r="C354" s="327">
        <v>113</v>
      </c>
      <c r="D354" s="324">
        <v>37</v>
      </c>
      <c r="E354" s="327">
        <v>139</v>
      </c>
      <c r="F354" s="324">
        <v>43</v>
      </c>
      <c r="G354" s="327">
        <v>156</v>
      </c>
      <c r="H354" s="324">
        <v>47</v>
      </c>
      <c r="I354" s="327">
        <v>165</v>
      </c>
      <c r="J354" s="324">
        <v>49</v>
      </c>
      <c r="K354" s="327">
        <v>164</v>
      </c>
      <c r="L354" s="13">
        <v>49</v>
      </c>
      <c r="M354" s="34">
        <v>12.9</v>
      </c>
      <c r="N354" s="13" t="s">
        <v>27</v>
      </c>
      <c r="O354" s="13" t="str">
        <f t="shared" si="37"/>
        <v>Peshawar</v>
      </c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27">
        <f aca="true" t="shared" si="39" ref="AF354:AF363">+MAX(C354,E354,G354,I354,K354,)</f>
        <v>165</v>
      </c>
      <c r="AG354" s="13"/>
      <c r="AH354" s="13" t="s">
        <v>27</v>
      </c>
      <c r="AI354" s="13"/>
      <c r="AJ354" s="13"/>
      <c r="AK354" s="13" t="str">
        <f t="shared" si="38"/>
        <v>45 deg</v>
      </c>
      <c r="AL354" s="13"/>
      <c r="AM354" s="13"/>
      <c r="AN354" s="28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</row>
    <row r="355" spans="1:54" ht="12.75">
      <c r="A355" s="13" t="s">
        <v>6</v>
      </c>
      <c r="B355" s="13" t="s">
        <v>28</v>
      </c>
      <c r="C355" s="327">
        <v>153</v>
      </c>
      <c r="D355" s="324">
        <v>57</v>
      </c>
      <c r="E355" s="327">
        <v>173</v>
      </c>
      <c r="F355" s="324">
        <v>62</v>
      </c>
      <c r="G355" s="327">
        <v>183</v>
      </c>
      <c r="H355" s="324">
        <v>65</v>
      </c>
      <c r="I355" s="327">
        <v>183</v>
      </c>
      <c r="J355" s="324">
        <v>66</v>
      </c>
      <c r="K355" s="327">
        <v>173</v>
      </c>
      <c r="L355" s="13">
        <v>64</v>
      </c>
      <c r="M355" s="34">
        <v>18.2</v>
      </c>
      <c r="N355" s="13" t="s">
        <v>28</v>
      </c>
      <c r="O355" s="13" t="str">
        <f t="shared" si="37"/>
        <v>Peshawar</v>
      </c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27">
        <f t="shared" si="39"/>
        <v>183</v>
      </c>
      <c r="AG355" s="13"/>
      <c r="AH355" s="13" t="s">
        <v>28</v>
      </c>
      <c r="AI355" s="13"/>
      <c r="AJ355" s="13"/>
      <c r="AK355" s="13" t="str">
        <f t="shared" si="38"/>
        <v>30 deg</v>
      </c>
      <c r="AL355" s="13"/>
      <c r="AM355" s="13"/>
      <c r="AN355" s="28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</row>
    <row r="356" spans="1:54" ht="12.75">
      <c r="A356" s="13" t="s">
        <v>6</v>
      </c>
      <c r="B356" s="13" t="s">
        <v>29</v>
      </c>
      <c r="C356" s="327">
        <v>176</v>
      </c>
      <c r="D356" s="324">
        <v>72</v>
      </c>
      <c r="E356" s="327">
        <v>187</v>
      </c>
      <c r="F356" s="324">
        <v>76</v>
      </c>
      <c r="G356" s="327">
        <v>187</v>
      </c>
      <c r="H356" s="324">
        <v>77</v>
      </c>
      <c r="I356" s="327">
        <v>177</v>
      </c>
      <c r="J356" s="324">
        <v>75</v>
      </c>
      <c r="K356" s="327">
        <v>158</v>
      </c>
      <c r="L356" s="13">
        <v>71</v>
      </c>
      <c r="M356" s="34">
        <v>24</v>
      </c>
      <c r="N356" s="13" t="s">
        <v>29</v>
      </c>
      <c r="O356" s="13" t="str">
        <f t="shared" si="37"/>
        <v>Peshawar</v>
      </c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27">
        <f t="shared" si="39"/>
        <v>187</v>
      </c>
      <c r="AG356" s="13"/>
      <c r="AH356" s="13" t="s">
        <v>29</v>
      </c>
      <c r="AI356" s="13"/>
      <c r="AJ356" s="13"/>
      <c r="AK356" s="13" t="str">
        <f t="shared" si="38"/>
        <v>15 deg</v>
      </c>
      <c r="AL356" s="13"/>
      <c r="AM356" s="13"/>
      <c r="AN356" s="28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</row>
    <row r="357" spans="1:54" ht="12.75">
      <c r="A357" s="13" t="s">
        <v>6</v>
      </c>
      <c r="B357" s="13" t="s">
        <v>4</v>
      </c>
      <c r="C357" s="327">
        <v>216</v>
      </c>
      <c r="D357" s="324">
        <v>79</v>
      </c>
      <c r="E357" s="327">
        <v>218</v>
      </c>
      <c r="F357" s="324">
        <v>82</v>
      </c>
      <c r="G357" s="327">
        <v>209</v>
      </c>
      <c r="H357" s="324">
        <v>81</v>
      </c>
      <c r="I357" s="327">
        <v>189</v>
      </c>
      <c r="J357" s="324">
        <v>78</v>
      </c>
      <c r="K357" s="327">
        <v>159</v>
      </c>
      <c r="L357" s="13">
        <v>73</v>
      </c>
      <c r="M357" s="34">
        <v>28.7</v>
      </c>
      <c r="N357" s="13" t="s">
        <v>4</v>
      </c>
      <c r="O357" s="13" t="str">
        <f t="shared" si="37"/>
        <v>Peshawar</v>
      </c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27">
        <f t="shared" si="39"/>
        <v>218</v>
      </c>
      <c r="AG357" s="13"/>
      <c r="AH357" s="13" t="s">
        <v>4</v>
      </c>
      <c r="AI357" s="13"/>
      <c r="AJ357" s="13"/>
      <c r="AK357" s="13" t="str">
        <f t="shared" si="38"/>
        <v>15 deg</v>
      </c>
      <c r="AL357" s="13"/>
      <c r="AM357" s="13"/>
      <c r="AN357" s="28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</row>
    <row r="358" spans="1:54" ht="12.75">
      <c r="A358" s="13" t="s">
        <v>6</v>
      </c>
      <c r="B358" s="13" t="s">
        <v>30</v>
      </c>
      <c r="C358" s="327">
        <v>218</v>
      </c>
      <c r="D358" s="324">
        <v>84</v>
      </c>
      <c r="E358" s="327">
        <v>216</v>
      </c>
      <c r="F358" s="324">
        <v>85</v>
      </c>
      <c r="G358" s="327">
        <v>202</v>
      </c>
      <c r="H358" s="324">
        <v>84</v>
      </c>
      <c r="I358" s="327">
        <v>178</v>
      </c>
      <c r="J358" s="324">
        <v>79</v>
      </c>
      <c r="K358" s="327">
        <v>145</v>
      </c>
      <c r="L358" s="13">
        <v>73</v>
      </c>
      <c r="M358" s="34">
        <v>31</v>
      </c>
      <c r="N358" s="13" t="s">
        <v>30</v>
      </c>
      <c r="O358" s="13" t="str">
        <f t="shared" si="37"/>
        <v>Peshawar</v>
      </c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27">
        <f t="shared" si="39"/>
        <v>218</v>
      </c>
      <c r="AG358" s="13"/>
      <c r="AH358" s="13" t="s">
        <v>30</v>
      </c>
      <c r="AI358" s="13"/>
      <c r="AJ358" s="13"/>
      <c r="AK358" s="13" t="str">
        <f t="shared" si="38"/>
        <v>0 deg</v>
      </c>
      <c r="AL358" s="13"/>
      <c r="AM358" s="13"/>
      <c r="AN358" s="28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</row>
    <row r="359" spans="1:54" ht="12.75">
      <c r="A359" s="13" t="s">
        <v>6</v>
      </c>
      <c r="B359" s="13" t="s">
        <v>31</v>
      </c>
      <c r="C359" s="327">
        <v>198</v>
      </c>
      <c r="D359" s="324">
        <v>93</v>
      </c>
      <c r="E359" s="327">
        <v>197</v>
      </c>
      <c r="F359" s="324">
        <v>94</v>
      </c>
      <c r="G359" s="327">
        <v>187</v>
      </c>
      <c r="H359" s="324">
        <v>92</v>
      </c>
      <c r="I359" s="327">
        <v>167</v>
      </c>
      <c r="J359" s="324">
        <v>87</v>
      </c>
      <c r="K359" s="327">
        <v>139</v>
      </c>
      <c r="L359" s="13">
        <v>79</v>
      </c>
      <c r="M359" s="34">
        <v>30.1</v>
      </c>
      <c r="N359" s="13" t="s">
        <v>31</v>
      </c>
      <c r="O359" s="13" t="str">
        <f t="shared" si="37"/>
        <v>Peshawar</v>
      </c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27">
        <f t="shared" si="39"/>
        <v>198</v>
      </c>
      <c r="AG359" s="13"/>
      <c r="AH359" s="13" t="s">
        <v>31</v>
      </c>
      <c r="AI359" s="13"/>
      <c r="AJ359" s="13"/>
      <c r="AK359" s="13" t="str">
        <f t="shared" si="38"/>
        <v>0 deg</v>
      </c>
      <c r="AL359" s="13"/>
      <c r="AM359" s="13"/>
      <c r="AN359" s="28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</row>
    <row r="360" spans="1:54" ht="12.75">
      <c r="A360" s="13" t="s">
        <v>6</v>
      </c>
      <c r="B360" s="13" t="s">
        <v>32</v>
      </c>
      <c r="C360" s="327">
        <v>187</v>
      </c>
      <c r="D360" s="324">
        <v>92</v>
      </c>
      <c r="E360" s="327">
        <v>193</v>
      </c>
      <c r="F360" s="324">
        <v>95</v>
      </c>
      <c r="G360" s="327">
        <v>189</v>
      </c>
      <c r="H360" s="324">
        <v>95</v>
      </c>
      <c r="I360" s="327">
        <v>175</v>
      </c>
      <c r="J360" s="324">
        <v>91</v>
      </c>
      <c r="K360" s="327">
        <v>153</v>
      </c>
      <c r="L360" s="13">
        <v>84</v>
      </c>
      <c r="M360" s="34">
        <v>28.8</v>
      </c>
      <c r="N360" s="13" t="s">
        <v>32</v>
      </c>
      <c r="O360" s="13" t="str">
        <f t="shared" si="37"/>
        <v>Peshawar</v>
      </c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27">
        <f t="shared" si="39"/>
        <v>193</v>
      </c>
      <c r="AG360" s="13"/>
      <c r="AH360" s="13" t="s">
        <v>32</v>
      </c>
      <c r="AI360" s="13"/>
      <c r="AJ360" s="13"/>
      <c r="AK360" s="13" t="str">
        <f t="shared" si="38"/>
        <v>15 deg</v>
      </c>
      <c r="AL360" s="13"/>
      <c r="AM360" s="13"/>
      <c r="AN360" s="28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</row>
    <row r="361" spans="1:54" ht="12.75">
      <c r="A361" s="13" t="s">
        <v>6</v>
      </c>
      <c r="B361" s="13" t="s">
        <v>33</v>
      </c>
      <c r="C361" s="327">
        <v>171</v>
      </c>
      <c r="D361" s="324">
        <v>57</v>
      </c>
      <c r="E361" s="327">
        <v>189</v>
      </c>
      <c r="F361" s="324">
        <v>62</v>
      </c>
      <c r="G361" s="327">
        <v>197</v>
      </c>
      <c r="H361" s="324">
        <v>65</v>
      </c>
      <c r="I361" s="327">
        <v>193</v>
      </c>
      <c r="J361" s="324">
        <v>66</v>
      </c>
      <c r="K361" s="327">
        <v>178</v>
      </c>
      <c r="L361" s="13">
        <v>64</v>
      </c>
      <c r="M361" s="34">
        <v>27.1</v>
      </c>
      <c r="N361" s="13" t="s">
        <v>33</v>
      </c>
      <c r="O361" s="13" t="str">
        <f t="shared" si="37"/>
        <v>Peshawar</v>
      </c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27">
        <f t="shared" si="39"/>
        <v>197</v>
      </c>
      <c r="AG361" s="13"/>
      <c r="AH361" s="13" t="s">
        <v>33</v>
      </c>
      <c r="AI361" s="13"/>
      <c r="AJ361" s="13"/>
      <c r="AK361" s="13" t="str">
        <f t="shared" si="38"/>
        <v>30 deg</v>
      </c>
      <c r="AL361" s="13"/>
      <c r="AM361" s="13"/>
      <c r="AN361" s="28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</row>
    <row r="362" spans="1:54" ht="12.75">
      <c r="A362" s="13" t="s">
        <v>6</v>
      </c>
      <c r="B362" s="13" t="s">
        <v>34</v>
      </c>
      <c r="C362" s="327">
        <v>143</v>
      </c>
      <c r="D362" s="324">
        <v>46</v>
      </c>
      <c r="E362" s="327">
        <v>170</v>
      </c>
      <c r="F362" s="324">
        <v>52</v>
      </c>
      <c r="G362" s="327">
        <v>188</v>
      </c>
      <c r="H362" s="324">
        <v>56</v>
      </c>
      <c r="I362" s="327">
        <v>194</v>
      </c>
      <c r="J362" s="324">
        <v>59</v>
      </c>
      <c r="K362" s="327">
        <v>190</v>
      </c>
      <c r="L362" s="13">
        <v>59</v>
      </c>
      <c r="M362" s="34">
        <v>21.8</v>
      </c>
      <c r="N362" s="13" t="s">
        <v>34</v>
      </c>
      <c r="O362" s="13" t="str">
        <f t="shared" si="37"/>
        <v>Peshawar</v>
      </c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27">
        <f t="shared" si="39"/>
        <v>194</v>
      </c>
      <c r="AG362" s="13"/>
      <c r="AH362" s="13" t="s">
        <v>34</v>
      </c>
      <c r="AI362" s="13"/>
      <c r="AJ362" s="13"/>
      <c r="AK362" s="13" t="str">
        <f t="shared" si="38"/>
        <v>45 deg</v>
      </c>
      <c r="AL362" s="13"/>
      <c r="AM362" s="13"/>
      <c r="AN362" s="28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</row>
    <row r="363" spans="1:54" ht="12.75">
      <c r="A363" s="13" t="s">
        <v>6</v>
      </c>
      <c r="B363" s="13" t="s">
        <v>35</v>
      </c>
      <c r="C363" s="327">
        <v>103</v>
      </c>
      <c r="D363" s="324">
        <v>29</v>
      </c>
      <c r="E363" s="327">
        <v>134</v>
      </c>
      <c r="F363" s="324">
        <v>34</v>
      </c>
      <c r="G363" s="327">
        <v>157</v>
      </c>
      <c r="H363" s="324">
        <v>38</v>
      </c>
      <c r="I363" s="327">
        <v>171</v>
      </c>
      <c r="J363" s="324">
        <v>41</v>
      </c>
      <c r="K363" s="327">
        <v>174</v>
      </c>
      <c r="L363" s="13">
        <v>42</v>
      </c>
      <c r="M363" s="34">
        <v>15.7</v>
      </c>
      <c r="N363" s="13" t="s">
        <v>35</v>
      </c>
      <c r="O363" s="13" t="str">
        <f t="shared" si="37"/>
        <v>Peshawar</v>
      </c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27">
        <f t="shared" si="39"/>
        <v>174</v>
      </c>
      <c r="AG363" s="13"/>
      <c r="AH363" s="13" t="s">
        <v>35</v>
      </c>
      <c r="AI363" s="13"/>
      <c r="AJ363" s="13"/>
      <c r="AK363" s="13" t="str">
        <f t="shared" si="38"/>
        <v>60 deg</v>
      </c>
      <c r="AL363" s="13"/>
      <c r="AM363" s="13"/>
      <c r="AN363" s="28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</row>
    <row r="364" spans="1:54" ht="12.75">
      <c r="A364" s="16" t="s">
        <v>6</v>
      </c>
      <c r="B364" s="16" t="s">
        <v>36</v>
      </c>
      <c r="C364" s="330">
        <v>91</v>
      </c>
      <c r="D364" s="331">
        <v>27</v>
      </c>
      <c r="E364" s="330">
        <v>124</v>
      </c>
      <c r="F364" s="331">
        <v>33</v>
      </c>
      <c r="G364" s="330">
        <v>149</v>
      </c>
      <c r="H364" s="331">
        <v>37</v>
      </c>
      <c r="I364" s="330">
        <v>165</v>
      </c>
      <c r="J364" s="331">
        <v>40</v>
      </c>
      <c r="K364" s="330">
        <v>172</v>
      </c>
      <c r="L364" s="16">
        <v>41</v>
      </c>
      <c r="M364" s="48">
        <v>11.3</v>
      </c>
      <c r="N364" s="16" t="s">
        <v>36</v>
      </c>
      <c r="O364" s="13" t="str">
        <f t="shared" si="37"/>
        <v>Peshawar</v>
      </c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27">
        <f>+MAX(C364,E364,G364,I364,K364,)</f>
        <v>172</v>
      </c>
      <c r="AG364" s="13"/>
      <c r="AH364" s="16" t="s">
        <v>36</v>
      </c>
      <c r="AI364" s="13"/>
      <c r="AJ364" s="13"/>
      <c r="AK364" s="13" t="str">
        <f t="shared" si="38"/>
        <v>60 deg</v>
      </c>
      <c r="AL364" s="13"/>
      <c r="AM364" s="13"/>
      <c r="AN364" s="28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</row>
    <row r="365" spans="1:54" ht="12.75">
      <c r="A365" s="13" t="s">
        <v>6</v>
      </c>
      <c r="B365" s="13" t="s">
        <v>5</v>
      </c>
      <c r="C365" s="327">
        <v>1860</v>
      </c>
      <c r="D365" s="324">
        <v>710</v>
      </c>
      <c r="E365" s="327">
        <v>2060</v>
      </c>
      <c r="F365" s="324">
        <v>759</v>
      </c>
      <c r="G365" s="327">
        <v>2144</v>
      </c>
      <c r="H365" s="324">
        <v>782</v>
      </c>
      <c r="I365" s="327">
        <v>2111</v>
      </c>
      <c r="J365" s="324">
        <v>778</v>
      </c>
      <c r="K365" s="327">
        <v>1962</v>
      </c>
      <c r="L365" s="13">
        <v>748</v>
      </c>
      <c r="M365" s="34">
        <v>21.6</v>
      </c>
      <c r="N365" s="13" t="s">
        <v>5</v>
      </c>
      <c r="O365" s="13" t="str">
        <f t="shared" si="37"/>
        <v>Peshawar</v>
      </c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27"/>
      <c r="AG365" s="13"/>
      <c r="AH365" s="13" t="s">
        <v>5</v>
      </c>
      <c r="AI365" s="13"/>
      <c r="AJ365" s="13"/>
      <c r="AK365" s="13"/>
      <c r="AL365" s="13"/>
      <c r="AM365" s="13"/>
      <c r="AN365" s="28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</row>
    <row r="366" spans="1:54" ht="12.75">
      <c r="A366" s="13"/>
      <c r="B366" s="13"/>
      <c r="C366" s="324"/>
      <c r="D366" s="324"/>
      <c r="E366" s="324"/>
      <c r="F366" s="324"/>
      <c r="G366" s="324"/>
      <c r="H366" s="324"/>
      <c r="I366" s="324"/>
      <c r="J366" s="324"/>
      <c r="K366" s="324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27"/>
      <c r="AG366" s="35">
        <f>+MIN(AF353:AF364)</f>
        <v>157</v>
      </c>
      <c r="AH366" s="13"/>
      <c r="AI366" s="13"/>
      <c r="AJ366" s="13"/>
      <c r="AK366" s="13"/>
      <c r="AL366" s="13" t="str">
        <f>+O353</f>
        <v>Peshawar</v>
      </c>
      <c r="AM366" s="13" t="str">
        <f>+VLOOKUP(AG366,AF353:AK364,6,FALSE)</f>
        <v>60 deg</v>
      </c>
      <c r="AN366" s="28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</row>
    <row r="367" spans="1:54" ht="12.75">
      <c r="A367" s="13"/>
      <c r="B367" s="13"/>
      <c r="C367" s="324"/>
      <c r="D367" s="324"/>
      <c r="E367" s="324"/>
      <c r="F367" s="324"/>
      <c r="G367" s="324"/>
      <c r="H367" s="324"/>
      <c r="I367" s="324"/>
      <c r="J367" s="324"/>
      <c r="K367" s="324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27"/>
      <c r="AG367" s="13"/>
      <c r="AH367" s="13"/>
      <c r="AI367" s="13"/>
      <c r="AJ367" s="13"/>
      <c r="AK367" s="13"/>
      <c r="AL367" s="13"/>
      <c r="AM367" s="13"/>
      <c r="AN367" s="28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</row>
    <row r="368" spans="1:54" ht="12.75">
      <c r="A368" s="23"/>
      <c r="B368" s="478" t="s">
        <v>77</v>
      </c>
      <c r="C368" s="479"/>
      <c r="D368" s="479"/>
      <c r="E368" s="479"/>
      <c r="F368" s="479"/>
      <c r="G368" s="479"/>
      <c r="H368" s="333"/>
      <c r="I368" s="333"/>
      <c r="J368" s="333"/>
      <c r="K368" s="333"/>
      <c r="L368" s="53"/>
      <c r="M368" s="2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27"/>
      <c r="AG368" s="13"/>
      <c r="AH368" s="13"/>
      <c r="AI368" s="13"/>
      <c r="AJ368" s="13"/>
      <c r="AK368" s="13"/>
      <c r="AL368" s="13"/>
      <c r="AM368" s="13"/>
      <c r="AN368" s="28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</row>
    <row r="369" spans="1:54" ht="12.75" customHeight="1">
      <c r="A369" s="23"/>
      <c r="B369" s="479" t="s">
        <v>78</v>
      </c>
      <c r="C369" s="479"/>
      <c r="D369" s="479"/>
      <c r="E369" s="479"/>
      <c r="F369" s="479"/>
      <c r="G369" s="479"/>
      <c r="H369" s="334"/>
      <c r="I369" s="334"/>
      <c r="J369" s="334"/>
      <c r="K369" s="334"/>
      <c r="L369" s="54"/>
      <c r="M369" s="2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27"/>
      <c r="AG369" s="13"/>
      <c r="AH369" s="13"/>
      <c r="AI369" s="13"/>
      <c r="AJ369" s="13"/>
      <c r="AK369" s="13"/>
      <c r="AL369" s="13"/>
      <c r="AM369" s="13"/>
      <c r="AN369" s="28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</row>
    <row r="370" spans="1:54" ht="12.75">
      <c r="A370" s="13"/>
      <c r="B370" s="13"/>
      <c r="C370" s="324"/>
      <c r="D370" s="324"/>
      <c r="E370" s="324"/>
      <c r="F370" s="324"/>
      <c r="G370" s="324"/>
      <c r="H370" s="324"/>
      <c r="I370" s="324"/>
      <c r="J370" s="324"/>
      <c r="K370" s="324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27"/>
      <c r="AG370" s="13"/>
      <c r="AH370" s="13"/>
      <c r="AI370" s="13"/>
      <c r="AJ370" s="13"/>
      <c r="AK370" s="13"/>
      <c r="AL370" s="13"/>
      <c r="AM370" s="13"/>
      <c r="AN370" s="28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</row>
    <row r="371" spans="1:54" ht="12.75">
      <c r="A371" s="13"/>
      <c r="B371" s="13" t="s">
        <v>12</v>
      </c>
      <c r="C371" s="327" t="s">
        <v>13</v>
      </c>
      <c r="D371" s="324" t="s">
        <v>14</v>
      </c>
      <c r="E371" s="327" t="s">
        <v>15</v>
      </c>
      <c r="F371" s="324" t="s">
        <v>16</v>
      </c>
      <c r="G371" s="327" t="s">
        <v>17</v>
      </c>
      <c r="H371" s="324" t="s">
        <v>18</v>
      </c>
      <c r="I371" s="327" t="s">
        <v>19</v>
      </c>
      <c r="J371" s="324" t="s">
        <v>20</v>
      </c>
      <c r="K371" s="327" t="s">
        <v>21</v>
      </c>
      <c r="L371" s="13" t="s">
        <v>22</v>
      </c>
      <c r="M371" s="13" t="s">
        <v>23</v>
      </c>
      <c r="N371" s="13" t="s">
        <v>12</v>
      </c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27"/>
      <c r="AG371" s="13"/>
      <c r="AH371" s="13"/>
      <c r="AI371" s="13"/>
      <c r="AJ371" s="13"/>
      <c r="AK371" s="13"/>
      <c r="AL371" s="13"/>
      <c r="AM371" s="13"/>
      <c r="AN371" s="28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</row>
    <row r="372" spans="1:54" ht="12.75">
      <c r="A372" s="13"/>
      <c r="B372" s="13"/>
      <c r="C372" s="327" t="s">
        <v>24</v>
      </c>
      <c r="D372" s="324" t="s">
        <v>24</v>
      </c>
      <c r="E372" s="327" t="s">
        <v>24</v>
      </c>
      <c r="F372" s="324" t="s">
        <v>24</v>
      </c>
      <c r="G372" s="327" t="s">
        <v>24</v>
      </c>
      <c r="H372" s="324" t="s">
        <v>24</v>
      </c>
      <c r="I372" s="327" t="s">
        <v>24</v>
      </c>
      <c r="J372" s="324" t="s">
        <v>24</v>
      </c>
      <c r="K372" s="327" t="s">
        <v>24</v>
      </c>
      <c r="L372" s="13" t="s">
        <v>24</v>
      </c>
      <c r="M372" s="13" t="s">
        <v>25</v>
      </c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27"/>
      <c r="AG372" s="13"/>
      <c r="AH372" s="13"/>
      <c r="AI372" s="13"/>
      <c r="AJ372" s="13"/>
      <c r="AK372" s="13"/>
      <c r="AL372" s="13"/>
      <c r="AM372" s="13"/>
      <c r="AN372" s="28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</row>
    <row r="373" spans="1:54" ht="12.75">
      <c r="A373" s="13"/>
      <c r="B373" s="13"/>
      <c r="C373" s="327"/>
      <c r="D373" s="324"/>
      <c r="E373" s="327"/>
      <c r="F373" s="324"/>
      <c r="G373" s="327"/>
      <c r="H373" s="324"/>
      <c r="I373" s="327"/>
      <c r="J373" s="324"/>
      <c r="K373" s="327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27"/>
      <c r="AG373" s="13"/>
      <c r="AH373" s="13"/>
      <c r="AI373" s="13"/>
      <c r="AJ373" s="13"/>
      <c r="AK373" s="13"/>
      <c r="AL373" s="13"/>
      <c r="AM373" s="13"/>
      <c r="AN373" s="28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</row>
    <row r="374" spans="1:54" ht="12.75">
      <c r="A374" s="13" t="s">
        <v>77</v>
      </c>
      <c r="B374" s="13" t="s">
        <v>26</v>
      </c>
      <c r="C374" s="327">
        <v>110</v>
      </c>
      <c r="D374" s="324">
        <v>36</v>
      </c>
      <c r="E374" s="327">
        <v>139</v>
      </c>
      <c r="F374" s="324">
        <v>41</v>
      </c>
      <c r="G374" s="327">
        <v>161</v>
      </c>
      <c r="H374" s="324">
        <v>44</v>
      </c>
      <c r="I374" s="327">
        <v>173</v>
      </c>
      <c r="J374" s="324">
        <v>47</v>
      </c>
      <c r="K374" s="327">
        <v>175</v>
      </c>
      <c r="L374" s="13">
        <v>47</v>
      </c>
      <c r="M374" s="34">
        <v>7.7</v>
      </c>
      <c r="N374" s="13" t="s">
        <v>26</v>
      </c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27"/>
      <c r="AG374" s="13"/>
      <c r="AH374" s="31" t="s">
        <v>45</v>
      </c>
      <c r="AI374" s="31"/>
      <c r="AJ374" s="13"/>
      <c r="AK374" s="13"/>
      <c r="AL374" s="13"/>
      <c r="AM374" s="13"/>
      <c r="AN374" s="28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</row>
    <row r="375" spans="1:54" ht="12.75">
      <c r="A375" s="13" t="s">
        <v>77</v>
      </c>
      <c r="B375" s="13" t="s">
        <v>27</v>
      </c>
      <c r="C375" s="327">
        <v>122</v>
      </c>
      <c r="D375" s="324">
        <v>37</v>
      </c>
      <c r="E375" s="327">
        <v>146</v>
      </c>
      <c r="F375" s="324">
        <v>41</v>
      </c>
      <c r="G375" s="327">
        <v>162</v>
      </c>
      <c r="H375" s="324">
        <v>45</v>
      </c>
      <c r="I375" s="327">
        <v>169</v>
      </c>
      <c r="J375" s="324">
        <v>47</v>
      </c>
      <c r="K375" s="327">
        <v>165</v>
      </c>
      <c r="L375" s="13">
        <v>47</v>
      </c>
      <c r="M375" s="34">
        <v>10.7</v>
      </c>
      <c r="N375" s="13" t="s">
        <v>27</v>
      </c>
      <c r="O375" s="13" t="str">
        <f t="shared" si="37"/>
        <v>Quetta</v>
      </c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27">
        <f>+MAX(C375,E375,G375,I375,K375,)</f>
        <v>169</v>
      </c>
      <c r="AG375" s="13"/>
      <c r="AH375" s="13" t="s">
        <v>26</v>
      </c>
      <c r="AI375" s="13" t="str">
        <f>+VLOOKUP(AG388,AF375:AH387,3,FALSE)</f>
        <v>Jan</v>
      </c>
      <c r="AJ375" s="13"/>
      <c r="AK375" s="13" t="str">
        <f aca="true" t="shared" si="40" ref="AK375:AK386">+INDEX($C$16:$K$16,MATCH(AF375,C375:K375,0))</f>
        <v>45 deg</v>
      </c>
      <c r="AL375" s="13"/>
      <c r="AM375" s="13"/>
      <c r="AN375" s="28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</row>
    <row r="376" spans="1:54" ht="12.75">
      <c r="A376" s="13" t="s">
        <v>77</v>
      </c>
      <c r="B376" s="13" t="s">
        <v>28</v>
      </c>
      <c r="C376" s="327">
        <v>158</v>
      </c>
      <c r="D376" s="324">
        <v>55</v>
      </c>
      <c r="E376" s="327">
        <v>176</v>
      </c>
      <c r="F376" s="324">
        <v>59</v>
      </c>
      <c r="G376" s="327">
        <v>184</v>
      </c>
      <c r="H376" s="324">
        <v>61</v>
      </c>
      <c r="I376" s="327">
        <v>182</v>
      </c>
      <c r="J376" s="324">
        <v>61</v>
      </c>
      <c r="K376" s="327">
        <v>169</v>
      </c>
      <c r="L376" s="13">
        <v>59</v>
      </c>
      <c r="M376" s="34">
        <v>15.6</v>
      </c>
      <c r="N376" s="13" t="s">
        <v>28</v>
      </c>
      <c r="O376" s="13" t="str">
        <f t="shared" si="37"/>
        <v>Quetta</v>
      </c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27">
        <f aca="true" t="shared" si="41" ref="AF376:AF385">+MAX(C376,E376,G376,I376,K376,)</f>
        <v>184</v>
      </c>
      <c r="AG376" s="13"/>
      <c r="AH376" s="13" t="s">
        <v>27</v>
      </c>
      <c r="AI376" s="13"/>
      <c r="AJ376" s="13"/>
      <c r="AK376" s="13" t="str">
        <f t="shared" si="40"/>
        <v>30 deg</v>
      </c>
      <c r="AL376" s="13"/>
      <c r="AM376" s="13"/>
      <c r="AN376" s="28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</row>
    <row r="377" spans="1:54" ht="12.75">
      <c r="A377" s="13" t="s">
        <v>77</v>
      </c>
      <c r="B377" s="13" t="s">
        <v>29</v>
      </c>
      <c r="C377" s="327">
        <v>188</v>
      </c>
      <c r="D377" s="324">
        <v>61</v>
      </c>
      <c r="E377" s="327">
        <v>196</v>
      </c>
      <c r="F377" s="324">
        <v>63</v>
      </c>
      <c r="G377" s="327">
        <v>194</v>
      </c>
      <c r="H377" s="324">
        <v>64</v>
      </c>
      <c r="I377" s="327">
        <v>181</v>
      </c>
      <c r="J377" s="324">
        <v>63</v>
      </c>
      <c r="K377" s="327">
        <v>158</v>
      </c>
      <c r="L377" s="13">
        <v>60</v>
      </c>
      <c r="M377" s="34">
        <v>21.6</v>
      </c>
      <c r="N377" s="13" t="s">
        <v>29</v>
      </c>
      <c r="O377" s="13" t="str">
        <f t="shared" si="37"/>
        <v>Quetta</v>
      </c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27">
        <f t="shared" si="41"/>
        <v>196</v>
      </c>
      <c r="AG377" s="13"/>
      <c r="AH377" s="13" t="s">
        <v>28</v>
      </c>
      <c r="AI377" s="13"/>
      <c r="AJ377" s="13"/>
      <c r="AK377" s="13" t="str">
        <f t="shared" si="40"/>
        <v>15 deg</v>
      </c>
      <c r="AL377" s="13"/>
      <c r="AM377" s="13"/>
      <c r="AN377" s="28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</row>
    <row r="378" spans="1:54" ht="12.75">
      <c r="A378" s="13" t="s">
        <v>77</v>
      </c>
      <c r="B378" s="13" t="s">
        <v>4</v>
      </c>
      <c r="C378" s="327">
        <v>224</v>
      </c>
      <c r="D378" s="324">
        <v>65</v>
      </c>
      <c r="E378" s="327">
        <v>221</v>
      </c>
      <c r="F378" s="324">
        <v>66</v>
      </c>
      <c r="G378" s="327">
        <v>206</v>
      </c>
      <c r="H378" s="324">
        <v>66</v>
      </c>
      <c r="I378" s="327">
        <v>181</v>
      </c>
      <c r="J378" s="324">
        <v>64</v>
      </c>
      <c r="K378" s="327">
        <v>148</v>
      </c>
      <c r="L378" s="13">
        <v>61</v>
      </c>
      <c r="M378" s="34">
        <v>25.8</v>
      </c>
      <c r="N378" s="13" t="s">
        <v>4</v>
      </c>
      <c r="O378" s="13" t="str">
        <f t="shared" si="37"/>
        <v>Quetta</v>
      </c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27">
        <f t="shared" si="41"/>
        <v>224</v>
      </c>
      <c r="AG378" s="13"/>
      <c r="AH378" s="13" t="s">
        <v>29</v>
      </c>
      <c r="AI378" s="13"/>
      <c r="AJ378" s="13"/>
      <c r="AK378" s="13" t="str">
        <f t="shared" si="40"/>
        <v>0 deg</v>
      </c>
      <c r="AL378" s="13"/>
      <c r="AM378" s="13"/>
      <c r="AN378" s="28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</row>
    <row r="379" spans="1:54" ht="12.75">
      <c r="A379" s="13" t="s">
        <v>77</v>
      </c>
      <c r="B379" s="13" t="s">
        <v>30</v>
      </c>
      <c r="C379" s="327">
        <v>235</v>
      </c>
      <c r="D379" s="324">
        <v>65</v>
      </c>
      <c r="E379" s="327">
        <v>228</v>
      </c>
      <c r="F379" s="324">
        <v>66</v>
      </c>
      <c r="G379" s="327">
        <v>208</v>
      </c>
      <c r="H379" s="324">
        <v>65</v>
      </c>
      <c r="I379" s="327">
        <v>179</v>
      </c>
      <c r="J379" s="324">
        <v>63</v>
      </c>
      <c r="K379" s="327">
        <v>140</v>
      </c>
      <c r="L379" s="13">
        <v>59</v>
      </c>
      <c r="M379" s="34">
        <v>29.1</v>
      </c>
      <c r="N379" s="13" t="s">
        <v>30</v>
      </c>
      <c r="O379" s="13" t="str">
        <f t="shared" si="37"/>
        <v>Quetta</v>
      </c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27">
        <f t="shared" si="41"/>
        <v>235</v>
      </c>
      <c r="AG379" s="13"/>
      <c r="AH379" s="13" t="s">
        <v>4</v>
      </c>
      <c r="AI379" s="13"/>
      <c r="AJ379" s="13"/>
      <c r="AK379" s="13" t="str">
        <f t="shared" si="40"/>
        <v>0 deg</v>
      </c>
      <c r="AL379" s="13"/>
      <c r="AM379" s="13"/>
      <c r="AN379" s="28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</row>
    <row r="380" spans="1:54" ht="12.75">
      <c r="A380" s="13" t="s">
        <v>77</v>
      </c>
      <c r="B380" s="13" t="s">
        <v>31</v>
      </c>
      <c r="C380" s="327">
        <v>220</v>
      </c>
      <c r="D380" s="324">
        <v>76</v>
      </c>
      <c r="E380" s="327">
        <v>215</v>
      </c>
      <c r="F380" s="324">
        <v>77</v>
      </c>
      <c r="G380" s="327">
        <v>199</v>
      </c>
      <c r="H380" s="324">
        <v>76</v>
      </c>
      <c r="I380" s="327">
        <v>174</v>
      </c>
      <c r="J380" s="324">
        <v>72</v>
      </c>
      <c r="K380" s="327">
        <v>139</v>
      </c>
      <c r="L380" s="13">
        <v>67</v>
      </c>
      <c r="M380" s="34">
        <v>30.1</v>
      </c>
      <c r="N380" s="13" t="s">
        <v>31</v>
      </c>
      <c r="O380" s="13" t="str">
        <f t="shared" si="37"/>
        <v>Quetta</v>
      </c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27">
        <f t="shared" si="41"/>
        <v>220</v>
      </c>
      <c r="AG380" s="13"/>
      <c r="AH380" s="13" t="s">
        <v>30</v>
      </c>
      <c r="AI380" s="13"/>
      <c r="AJ380" s="13"/>
      <c r="AK380" s="13" t="str">
        <f t="shared" si="40"/>
        <v>0 deg</v>
      </c>
      <c r="AL380" s="13"/>
      <c r="AM380" s="13"/>
      <c r="AN380" s="28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</row>
    <row r="381" spans="1:54" ht="12.75">
      <c r="A381" s="13" t="s">
        <v>77</v>
      </c>
      <c r="B381" s="13" t="s">
        <v>32</v>
      </c>
      <c r="C381" s="327">
        <v>207</v>
      </c>
      <c r="D381" s="324">
        <v>67</v>
      </c>
      <c r="E381" s="327">
        <v>211</v>
      </c>
      <c r="F381" s="324">
        <v>69</v>
      </c>
      <c r="G381" s="327">
        <v>204</v>
      </c>
      <c r="H381" s="324">
        <v>69</v>
      </c>
      <c r="I381" s="327">
        <v>186</v>
      </c>
      <c r="J381" s="324">
        <v>67</v>
      </c>
      <c r="K381" s="327">
        <v>158</v>
      </c>
      <c r="L381" s="13">
        <v>64</v>
      </c>
      <c r="M381" s="34">
        <v>28.5</v>
      </c>
      <c r="N381" s="13" t="s">
        <v>32</v>
      </c>
      <c r="O381" s="13" t="str">
        <f t="shared" si="37"/>
        <v>Quetta</v>
      </c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27">
        <f t="shared" si="41"/>
        <v>211</v>
      </c>
      <c r="AG381" s="13"/>
      <c r="AH381" s="13" t="s">
        <v>31</v>
      </c>
      <c r="AI381" s="13"/>
      <c r="AJ381" s="13"/>
      <c r="AK381" s="13" t="str">
        <f t="shared" si="40"/>
        <v>15 deg</v>
      </c>
      <c r="AL381" s="13"/>
      <c r="AM381" s="13"/>
      <c r="AN381" s="28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</row>
    <row r="382" spans="1:54" ht="12.75">
      <c r="A382" s="13" t="s">
        <v>77</v>
      </c>
      <c r="B382" s="13" t="s">
        <v>33</v>
      </c>
      <c r="C382" s="327">
        <v>196</v>
      </c>
      <c r="D382" s="324">
        <v>46</v>
      </c>
      <c r="E382" s="327">
        <v>214</v>
      </c>
      <c r="F382" s="324">
        <v>50</v>
      </c>
      <c r="G382" s="327">
        <v>220</v>
      </c>
      <c r="H382" s="324">
        <v>53</v>
      </c>
      <c r="I382" s="327">
        <v>213</v>
      </c>
      <c r="J382" s="324">
        <v>55</v>
      </c>
      <c r="K382" s="327">
        <v>193</v>
      </c>
      <c r="L382" s="13">
        <v>54</v>
      </c>
      <c r="M382" s="34">
        <v>24.6</v>
      </c>
      <c r="N382" s="13" t="s">
        <v>33</v>
      </c>
      <c r="O382" s="13" t="str">
        <f t="shared" si="37"/>
        <v>Quetta</v>
      </c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27">
        <f t="shared" si="41"/>
        <v>220</v>
      </c>
      <c r="AG382" s="13"/>
      <c r="AH382" s="13" t="s">
        <v>32</v>
      </c>
      <c r="AI382" s="13"/>
      <c r="AJ382" s="13"/>
      <c r="AK382" s="13" t="str">
        <f t="shared" si="40"/>
        <v>30 deg</v>
      </c>
      <c r="AL382" s="13"/>
      <c r="AM382" s="13"/>
      <c r="AN382" s="28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</row>
    <row r="383" spans="1:54" ht="12.75">
      <c r="A383" s="13" t="s">
        <v>77</v>
      </c>
      <c r="B383" s="13" t="s">
        <v>34</v>
      </c>
      <c r="C383" s="327">
        <v>164</v>
      </c>
      <c r="D383" s="324">
        <v>41</v>
      </c>
      <c r="E383" s="327">
        <v>193</v>
      </c>
      <c r="F383" s="324">
        <v>46</v>
      </c>
      <c r="G383" s="327">
        <v>210</v>
      </c>
      <c r="H383" s="324">
        <v>50</v>
      </c>
      <c r="I383" s="327">
        <v>215</v>
      </c>
      <c r="J383" s="324">
        <v>52</v>
      </c>
      <c r="K383" s="327">
        <v>207</v>
      </c>
      <c r="L383" s="13">
        <v>53</v>
      </c>
      <c r="M383" s="34">
        <v>19.6</v>
      </c>
      <c r="N383" s="13" t="s">
        <v>34</v>
      </c>
      <c r="O383" s="13" t="str">
        <f t="shared" si="37"/>
        <v>Quetta</v>
      </c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27">
        <f t="shared" si="41"/>
        <v>215</v>
      </c>
      <c r="AG383" s="13"/>
      <c r="AH383" s="13" t="s">
        <v>33</v>
      </c>
      <c r="AI383" s="13"/>
      <c r="AJ383" s="13"/>
      <c r="AK383" s="13" t="str">
        <f t="shared" si="40"/>
        <v>45 deg</v>
      </c>
      <c r="AL383" s="13"/>
      <c r="AM383" s="13"/>
      <c r="AN383" s="28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</row>
    <row r="384" spans="1:54" ht="12.75">
      <c r="A384" s="13" t="s">
        <v>77</v>
      </c>
      <c r="B384" s="13" t="s">
        <v>35</v>
      </c>
      <c r="C384" s="327">
        <v>127</v>
      </c>
      <c r="D384" s="324">
        <v>34</v>
      </c>
      <c r="E384" s="327">
        <v>161</v>
      </c>
      <c r="F384" s="324">
        <v>39</v>
      </c>
      <c r="G384" s="327">
        <v>185</v>
      </c>
      <c r="H384" s="324">
        <v>43</v>
      </c>
      <c r="I384" s="327">
        <v>198</v>
      </c>
      <c r="J384" s="324">
        <v>46</v>
      </c>
      <c r="K384" s="327">
        <v>199</v>
      </c>
      <c r="L384" s="13">
        <v>47</v>
      </c>
      <c r="M384" s="34">
        <v>13.1</v>
      </c>
      <c r="N384" s="13" t="s">
        <v>35</v>
      </c>
      <c r="O384" s="13" t="str">
        <f t="shared" si="37"/>
        <v>Quetta</v>
      </c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27">
        <f t="shared" si="41"/>
        <v>199</v>
      </c>
      <c r="AG384" s="13"/>
      <c r="AH384" s="13" t="s">
        <v>34</v>
      </c>
      <c r="AI384" s="13"/>
      <c r="AJ384" s="13"/>
      <c r="AK384" s="13" t="str">
        <f t="shared" si="40"/>
        <v>60 deg</v>
      </c>
      <c r="AL384" s="13"/>
      <c r="AM384" s="13"/>
      <c r="AN384" s="28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</row>
    <row r="385" spans="1:54" ht="12.75">
      <c r="A385" s="16" t="s">
        <v>77</v>
      </c>
      <c r="B385" s="16" t="s">
        <v>36</v>
      </c>
      <c r="C385" s="330">
        <v>109</v>
      </c>
      <c r="D385" s="331">
        <v>30</v>
      </c>
      <c r="E385" s="330">
        <v>144</v>
      </c>
      <c r="F385" s="331">
        <v>35</v>
      </c>
      <c r="G385" s="330">
        <v>169</v>
      </c>
      <c r="H385" s="331">
        <v>39</v>
      </c>
      <c r="I385" s="330">
        <v>185</v>
      </c>
      <c r="J385" s="331">
        <v>42</v>
      </c>
      <c r="K385" s="330">
        <v>190</v>
      </c>
      <c r="L385" s="16">
        <v>43</v>
      </c>
      <c r="M385" s="48">
        <v>9.2</v>
      </c>
      <c r="N385" s="16" t="s">
        <v>36</v>
      </c>
      <c r="O385" s="13" t="str">
        <f t="shared" si="37"/>
        <v>Quetta</v>
      </c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27">
        <f t="shared" si="41"/>
        <v>190</v>
      </c>
      <c r="AG385" s="13"/>
      <c r="AH385" s="13" t="s">
        <v>35</v>
      </c>
      <c r="AI385" s="13"/>
      <c r="AJ385" s="13"/>
      <c r="AK385" s="13" t="str">
        <f t="shared" si="40"/>
        <v>60 deg</v>
      </c>
      <c r="AL385" s="13"/>
      <c r="AM385" s="13"/>
      <c r="AN385" s="28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</row>
    <row r="386" spans="1:54" ht="12.75">
      <c r="A386" s="13" t="s">
        <v>77</v>
      </c>
      <c r="B386" s="13" t="s">
        <v>5</v>
      </c>
      <c r="C386" s="327">
        <v>2059</v>
      </c>
      <c r="D386" s="324">
        <v>613</v>
      </c>
      <c r="E386" s="327">
        <v>2244</v>
      </c>
      <c r="F386" s="324">
        <v>653</v>
      </c>
      <c r="G386" s="327">
        <v>2301</v>
      </c>
      <c r="H386" s="324">
        <v>674</v>
      </c>
      <c r="I386" s="327">
        <v>2234</v>
      </c>
      <c r="J386" s="324">
        <v>677</v>
      </c>
      <c r="K386" s="327">
        <v>2041</v>
      </c>
      <c r="L386" s="13">
        <v>661</v>
      </c>
      <c r="M386" s="34">
        <v>19.6</v>
      </c>
      <c r="N386" s="13" t="s">
        <v>5</v>
      </c>
      <c r="O386" s="13" t="str">
        <f t="shared" si="37"/>
        <v>Quetta</v>
      </c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27">
        <f>+MAX(C386,E386,G386,I386,K386,)</f>
        <v>2301</v>
      </c>
      <c r="AG386" s="13"/>
      <c r="AH386" s="16" t="s">
        <v>36</v>
      </c>
      <c r="AI386" s="13"/>
      <c r="AJ386" s="13"/>
      <c r="AK386" s="13" t="str">
        <f t="shared" si="40"/>
        <v>30 deg</v>
      </c>
      <c r="AL386" s="13"/>
      <c r="AM386" s="13"/>
      <c r="AN386" s="28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</row>
    <row r="387" spans="1:54" ht="12.75">
      <c r="A387" s="13"/>
      <c r="B387" s="13"/>
      <c r="C387" s="324"/>
      <c r="D387" s="324"/>
      <c r="E387" s="324"/>
      <c r="F387" s="324"/>
      <c r="G387" s="324"/>
      <c r="H387" s="324"/>
      <c r="I387" s="324"/>
      <c r="J387" s="324"/>
      <c r="K387" s="324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27"/>
      <c r="AG387" s="13"/>
      <c r="AH387" s="13" t="s">
        <v>5</v>
      </c>
      <c r="AI387" s="13"/>
      <c r="AJ387" s="13"/>
      <c r="AK387" s="13"/>
      <c r="AL387" s="13"/>
      <c r="AM387" s="13"/>
      <c r="AN387" s="28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</row>
    <row r="388" spans="1:54" ht="12.75">
      <c r="A388" s="13"/>
      <c r="B388" s="13"/>
      <c r="C388" s="324"/>
      <c r="D388" s="324"/>
      <c r="E388" s="324"/>
      <c r="F388" s="324"/>
      <c r="G388" s="324"/>
      <c r="H388" s="324"/>
      <c r="I388" s="324"/>
      <c r="J388" s="324"/>
      <c r="K388" s="324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27"/>
      <c r="AG388" s="35">
        <f>+MIN(AF375:AF386)</f>
        <v>169</v>
      </c>
      <c r="AH388" s="13"/>
      <c r="AI388" s="13"/>
      <c r="AJ388" s="13"/>
      <c r="AK388" s="13"/>
      <c r="AL388" s="13" t="str">
        <f>+O375</f>
        <v>Quetta</v>
      </c>
      <c r="AM388" s="13" t="str">
        <f>+VLOOKUP(AG388,AF375:AK386,6,FALSE)</f>
        <v>45 deg</v>
      </c>
      <c r="AN388" s="28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</row>
    <row r="389" spans="1:54" ht="12.75">
      <c r="A389" s="23"/>
      <c r="B389" s="478" t="s">
        <v>79</v>
      </c>
      <c r="C389" s="479"/>
      <c r="D389" s="479"/>
      <c r="E389" s="479"/>
      <c r="F389" s="479"/>
      <c r="G389" s="479"/>
      <c r="H389" s="333"/>
      <c r="I389" s="333"/>
      <c r="J389" s="333"/>
      <c r="K389" s="333"/>
      <c r="L389" s="53"/>
      <c r="M389" s="2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27"/>
      <c r="AG389" s="13"/>
      <c r="AH389" s="13"/>
      <c r="AI389" s="13"/>
      <c r="AJ389" s="13"/>
      <c r="AK389" s="13"/>
      <c r="AL389" s="13"/>
      <c r="AM389" s="13"/>
      <c r="AN389" s="28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</row>
    <row r="390" spans="1:54" ht="12.75" customHeight="1">
      <c r="A390" s="23"/>
      <c r="B390" s="479" t="s">
        <v>80</v>
      </c>
      <c r="C390" s="479"/>
      <c r="D390" s="479"/>
      <c r="E390" s="479"/>
      <c r="F390" s="479"/>
      <c r="G390" s="479"/>
      <c r="H390" s="334"/>
      <c r="I390" s="334"/>
      <c r="J390" s="334"/>
      <c r="K390" s="334"/>
      <c r="L390" s="54"/>
      <c r="M390" s="2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27"/>
      <c r="AG390" s="13"/>
      <c r="AH390" s="13"/>
      <c r="AI390" s="13"/>
      <c r="AJ390" s="13"/>
      <c r="AK390" s="13"/>
      <c r="AL390" s="13"/>
      <c r="AM390" s="13"/>
      <c r="AN390" s="28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</row>
    <row r="391" spans="1:54" ht="12.75">
      <c r="A391" s="13"/>
      <c r="B391" s="13"/>
      <c r="C391" s="324"/>
      <c r="D391" s="324"/>
      <c r="E391" s="324"/>
      <c r="F391" s="324"/>
      <c r="G391" s="324"/>
      <c r="H391" s="324"/>
      <c r="I391" s="324"/>
      <c r="J391" s="324"/>
      <c r="K391" s="324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27"/>
      <c r="AG391" s="13"/>
      <c r="AH391" s="13"/>
      <c r="AI391" s="13"/>
      <c r="AJ391" s="13"/>
      <c r="AK391" s="13"/>
      <c r="AL391" s="13"/>
      <c r="AM391" s="13"/>
      <c r="AN391" s="28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</row>
    <row r="392" spans="1:54" ht="12.75">
      <c r="A392" s="13"/>
      <c r="B392" s="13" t="s">
        <v>12</v>
      </c>
      <c r="C392" s="327" t="s">
        <v>13</v>
      </c>
      <c r="D392" s="324" t="s">
        <v>14</v>
      </c>
      <c r="E392" s="327" t="s">
        <v>15</v>
      </c>
      <c r="F392" s="324" t="s">
        <v>16</v>
      </c>
      <c r="G392" s="327" t="s">
        <v>17</v>
      </c>
      <c r="H392" s="324" t="s">
        <v>18</v>
      </c>
      <c r="I392" s="327" t="s">
        <v>19</v>
      </c>
      <c r="J392" s="324" t="s">
        <v>20</v>
      </c>
      <c r="K392" s="327" t="s">
        <v>21</v>
      </c>
      <c r="L392" s="13" t="s">
        <v>22</v>
      </c>
      <c r="M392" s="13" t="s">
        <v>23</v>
      </c>
      <c r="N392" s="13" t="s">
        <v>12</v>
      </c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27"/>
      <c r="AG392" s="13"/>
      <c r="AH392" s="13"/>
      <c r="AI392" s="13"/>
      <c r="AJ392" s="13"/>
      <c r="AK392" s="13"/>
      <c r="AL392" s="13"/>
      <c r="AM392" s="13"/>
      <c r="AN392" s="28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</row>
    <row r="393" spans="1:54" ht="12.75">
      <c r="A393" s="13"/>
      <c r="B393" s="13"/>
      <c r="C393" s="327" t="s">
        <v>24</v>
      </c>
      <c r="D393" s="324" t="s">
        <v>24</v>
      </c>
      <c r="E393" s="327" t="s">
        <v>24</v>
      </c>
      <c r="F393" s="324" t="s">
        <v>24</v>
      </c>
      <c r="G393" s="327" t="s">
        <v>24</v>
      </c>
      <c r="H393" s="324" t="s">
        <v>24</v>
      </c>
      <c r="I393" s="327" t="s">
        <v>24</v>
      </c>
      <c r="J393" s="324" t="s">
        <v>24</v>
      </c>
      <c r="K393" s="327" t="s">
        <v>24</v>
      </c>
      <c r="L393" s="13" t="s">
        <v>24</v>
      </c>
      <c r="M393" s="13" t="s">
        <v>25</v>
      </c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27"/>
      <c r="AG393" s="13"/>
      <c r="AH393" s="13"/>
      <c r="AI393" s="13"/>
      <c r="AJ393" s="13"/>
      <c r="AK393" s="13"/>
      <c r="AL393" s="13"/>
      <c r="AM393" s="13"/>
      <c r="AN393" s="28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</row>
    <row r="394" spans="1:54" ht="12.75">
      <c r="A394" s="13"/>
      <c r="B394" s="13"/>
      <c r="C394" s="327"/>
      <c r="D394" s="324"/>
      <c r="E394" s="327"/>
      <c r="F394" s="324"/>
      <c r="G394" s="327"/>
      <c r="H394" s="324"/>
      <c r="I394" s="327"/>
      <c r="J394" s="324"/>
      <c r="K394" s="327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27"/>
      <c r="AG394" s="13"/>
      <c r="AH394" s="31" t="s">
        <v>45</v>
      </c>
      <c r="AI394" s="31"/>
      <c r="AJ394" s="13"/>
      <c r="AK394" s="13"/>
      <c r="AL394" s="13"/>
      <c r="AM394" s="13"/>
      <c r="AN394" s="28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</row>
    <row r="395" spans="1:54" ht="12.75">
      <c r="A395" s="13" t="s">
        <v>79</v>
      </c>
      <c r="B395" s="13" t="s">
        <v>26</v>
      </c>
      <c r="C395" s="327">
        <v>114</v>
      </c>
      <c r="D395" s="324">
        <v>42</v>
      </c>
      <c r="E395" s="327">
        <v>142</v>
      </c>
      <c r="F395" s="324">
        <v>48</v>
      </c>
      <c r="G395" s="327">
        <v>163</v>
      </c>
      <c r="H395" s="324">
        <v>53</v>
      </c>
      <c r="I395" s="327">
        <v>174</v>
      </c>
      <c r="J395" s="324">
        <v>56</v>
      </c>
      <c r="K395" s="327">
        <v>175</v>
      </c>
      <c r="L395" s="13">
        <v>57</v>
      </c>
      <c r="M395" s="34">
        <v>16.3</v>
      </c>
      <c r="N395" s="13" t="s">
        <v>26</v>
      </c>
      <c r="O395" s="13" t="str">
        <f t="shared" si="37"/>
        <v>Rahimyar Khan</v>
      </c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27">
        <f>+MAX(C395,E395,G395,I395,K395,)</f>
        <v>175</v>
      </c>
      <c r="AG395" s="13"/>
      <c r="AH395" s="13" t="s">
        <v>26</v>
      </c>
      <c r="AI395" s="13" t="str">
        <f>+VLOOKUP(AG408,AF395:AH407,3,FALSE)</f>
        <v>Feb</v>
      </c>
      <c r="AJ395" s="13"/>
      <c r="AK395" s="13" t="str">
        <f aca="true" t="shared" si="42" ref="AK395:AK406">+INDEX($C$16:$K$16,MATCH(AF395,C395:K395,0))</f>
        <v>60 deg</v>
      </c>
      <c r="AL395" s="13"/>
      <c r="AM395" s="13"/>
      <c r="AN395" s="28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</row>
    <row r="396" spans="1:54" ht="12.75">
      <c r="A396" s="13" t="s">
        <v>79</v>
      </c>
      <c r="B396" s="13" t="s">
        <v>27</v>
      </c>
      <c r="C396" s="327">
        <v>124</v>
      </c>
      <c r="D396" s="324">
        <v>51</v>
      </c>
      <c r="E396" s="327">
        <v>146</v>
      </c>
      <c r="F396" s="324">
        <v>57</v>
      </c>
      <c r="G396" s="327">
        <v>159</v>
      </c>
      <c r="H396" s="324">
        <v>61</v>
      </c>
      <c r="I396" s="327">
        <v>164</v>
      </c>
      <c r="J396" s="324">
        <v>63</v>
      </c>
      <c r="K396" s="327">
        <v>160</v>
      </c>
      <c r="L396" s="13">
        <v>62</v>
      </c>
      <c r="M396" s="34">
        <v>20.2</v>
      </c>
      <c r="N396" s="13" t="s">
        <v>27</v>
      </c>
      <c r="O396" s="13" t="str">
        <f t="shared" si="37"/>
        <v>Rahimyar Khan</v>
      </c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27">
        <f aca="true" t="shared" si="43" ref="AF396:AF405">+MAX(C396,E396,G396,I396,K396,)</f>
        <v>164</v>
      </c>
      <c r="AG396" s="13"/>
      <c r="AH396" s="13" t="s">
        <v>27</v>
      </c>
      <c r="AI396" s="13"/>
      <c r="AJ396" s="13"/>
      <c r="AK396" s="13" t="str">
        <f t="shared" si="42"/>
        <v>45 deg</v>
      </c>
      <c r="AL396" s="13"/>
      <c r="AM396" s="13"/>
      <c r="AN396" s="28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</row>
    <row r="397" spans="1:54" ht="12.75">
      <c r="A397" s="13" t="s">
        <v>79</v>
      </c>
      <c r="B397" s="13" t="s">
        <v>28</v>
      </c>
      <c r="C397" s="327">
        <v>167</v>
      </c>
      <c r="D397" s="324">
        <v>71</v>
      </c>
      <c r="E397" s="327">
        <v>184</v>
      </c>
      <c r="F397" s="324">
        <v>77</v>
      </c>
      <c r="G397" s="327">
        <v>191</v>
      </c>
      <c r="H397" s="324">
        <v>80</v>
      </c>
      <c r="I397" s="327">
        <v>187</v>
      </c>
      <c r="J397" s="324">
        <v>80</v>
      </c>
      <c r="K397" s="327">
        <v>173</v>
      </c>
      <c r="L397" s="13">
        <v>76</v>
      </c>
      <c r="M397" s="34">
        <v>26.1</v>
      </c>
      <c r="N397" s="13" t="s">
        <v>28</v>
      </c>
      <c r="O397" s="13" t="str">
        <f t="shared" si="37"/>
        <v>Rahimyar Khan</v>
      </c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27">
        <f t="shared" si="43"/>
        <v>191</v>
      </c>
      <c r="AG397" s="13"/>
      <c r="AH397" s="13" t="s">
        <v>28</v>
      </c>
      <c r="AI397" s="13"/>
      <c r="AJ397" s="13"/>
      <c r="AK397" s="13" t="str">
        <f t="shared" si="42"/>
        <v>30 deg</v>
      </c>
      <c r="AL397" s="13"/>
      <c r="AM397" s="13"/>
      <c r="AN397" s="28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</row>
    <row r="398" spans="1:54" ht="12.75">
      <c r="A398" s="13" t="s">
        <v>79</v>
      </c>
      <c r="B398" s="13" t="s">
        <v>29</v>
      </c>
      <c r="C398" s="327">
        <v>185</v>
      </c>
      <c r="D398" s="324">
        <v>82</v>
      </c>
      <c r="E398" s="327">
        <v>192</v>
      </c>
      <c r="F398" s="324">
        <v>85</v>
      </c>
      <c r="G398" s="327">
        <v>189</v>
      </c>
      <c r="H398" s="324">
        <v>85</v>
      </c>
      <c r="I398" s="327">
        <v>175</v>
      </c>
      <c r="J398" s="324">
        <v>82</v>
      </c>
      <c r="K398" s="327">
        <v>153</v>
      </c>
      <c r="L398" s="13">
        <v>76</v>
      </c>
      <c r="M398" s="34">
        <v>31.5</v>
      </c>
      <c r="N398" s="13" t="s">
        <v>29</v>
      </c>
      <c r="O398" s="13" t="str">
        <f t="shared" si="37"/>
        <v>Rahimyar Khan</v>
      </c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27">
        <f t="shared" si="43"/>
        <v>192</v>
      </c>
      <c r="AG398" s="13"/>
      <c r="AH398" s="13" t="s">
        <v>29</v>
      </c>
      <c r="AI398" s="13"/>
      <c r="AJ398" s="13"/>
      <c r="AK398" s="13" t="str">
        <f t="shared" si="42"/>
        <v>15 deg</v>
      </c>
      <c r="AL398" s="13"/>
      <c r="AM398" s="13"/>
      <c r="AN398" s="28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</row>
    <row r="399" spans="1:54" ht="12.75">
      <c r="A399" s="13" t="s">
        <v>79</v>
      </c>
      <c r="B399" s="13" t="s">
        <v>4</v>
      </c>
      <c r="C399" s="327">
        <v>204</v>
      </c>
      <c r="D399" s="324">
        <v>95</v>
      </c>
      <c r="E399" s="327">
        <v>203</v>
      </c>
      <c r="F399" s="324">
        <v>96</v>
      </c>
      <c r="G399" s="327">
        <v>191</v>
      </c>
      <c r="H399" s="324">
        <v>94</v>
      </c>
      <c r="I399" s="327">
        <v>169</v>
      </c>
      <c r="J399" s="324">
        <v>88</v>
      </c>
      <c r="K399" s="327">
        <v>139</v>
      </c>
      <c r="L399" s="13">
        <v>79</v>
      </c>
      <c r="M399" s="34">
        <v>34.8</v>
      </c>
      <c r="N399" s="13" t="s">
        <v>4</v>
      </c>
      <c r="O399" s="13" t="str">
        <f t="shared" si="37"/>
        <v>Rahimyar Khan</v>
      </c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27">
        <f t="shared" si="43"/>
        <v>204</v>
      </c>
      <c r="AG399" s="13"/>
      <c r="AH399" s="13" t="s">
        <v>4</v>
      </c>
      <c r="AI399" s="13"/>
      <c r="AJ399" s="13"/>
      <c r="AK399" s="13" t="str">
        <f t="shared" si="42"/>
        <v>0 deg</v>
      </c>
      <c r="AL399" s="13"/>
      <c r="AM399" s="13"/>
      <c r="AN399" s="28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</row>
    <row r="400" spans="1:54" ht="12.75">
      <c r="A400" s="13" t="s">
        <v>79</v>
      </c>
      <c r="B400" s="13" t="s">
        <v>30</v>
      </c>
      <c r="C400" s="327">
        <v>193</v>
      </c>
      <c r="D400" s="324">
        <v>99</v>
      </c>
      <c r="E400" s="327">
        <v>187</v>
      </c>
      <c r="F400" s="324">
        <v>98</v>
      </c>
      <c r="G400" s="327">
        <v>172</v>
      </c>
      <c r="H400" s="324">
        <v>94</v>
      </c>
      <c r="I400" s="327">
        <v>150</v>
      </c>
      <c r="J400" s="324">
        <v>87</v>
      </c>
      <c r="K400" s="327">
        <v>121</v>
      </c>
      <c r="L400" s="13">
        <v>77</v>
      </c>
      <c r="M400" s="34">
        <v>34.6</v>
      </c>
      <c r="N400" s="13" t="s">
        <v>30</v>
      </c>
      <c r="O400" s="13" t="str">
        <f t="shared" si="37"/>
        <v>Rahimyar Khan</v>
      </c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27">
        <f t="shared" si="43"/>
        <v>193</v>
      </c>
      <c r="AG400" s="13"/>
      <c r="AH400" s="13" t="s">
        <v>30</v>
      </c>
      <c r="AI400" s="13"/>
      <c r="AJ400" s="13"/>
      <c r="AK400" s="13" t="str">
        <f t="shared" si="42"/>
        <v>0 deg</v>
      </c>
      <c r="AL400" s="13"/>
      <c r="AM400" s="13"/>
      <c r="AN400" s="28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</row>
    <row r="401" spans="1:54" ht="12.75">
      <c r="A401" s="13" t="s">
        <v>79</v>
      </c>
      <c r="B401" s="13" t="s">
        <v>31</v>
      </c>
      <c r="C401" s="327">
        <v>186</v>
      </c>
      <c r="D401" s="324">
        <v>104</v>
      </c>
      <c r="E401" s="327">
        <v>182</v>
      </c>
      <c r="F401" s="324">
        <v>104</v>
      </c>
      <c r="G401" s="327">
        <v>169</v>
      </c>
      <c r="H401" s="324">
        <v>99</v>
      </c>
      <c r="I401" s="327">
        <v>149</v>
      </c>
      <c r="J401" s="324">
        <v>92</v>
      </c>
      <c r="K401" s="327">
        <v>122</v>
      </c>
      <c r="L401" s="13">
        <v>81</v>
      </c>
      <c r="M401" s="34">
        <v>32.5</v>
      </c>
      <c r="N401" s="13" t="s">
        <v>31</v>
      </c>
      <c r="O401" s="13" t="str">
        <f t="shared" si="37"/>
        <v>Rahimyar Khan</v>
      </c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27">
        <f t="shared" si="43"/>
        <v>186</v>
      </c>
      <c r="AG401" s="13"/>
      <c r="AH401" s="13" t="s">
        <v>31</v>
      </c>
      <c r="AI401" s="13"/>
      <c r="AJ401" s="13"/>
      <c r="AK401" s="13" t="str">
        <f t="shared" si="42"/>
        <v>0 deg</v>
      </c>
      <c r="AL401" s="13"/>
      <c r="AM401" s="13"/>
      <c r="AN401" s="28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</row>
    <row r="402" spans="1:54" ht="12.75">
      <c r="A402" s="13" t="s">
        <v>79</v>
      </c>
      <c r="B402" s="13" t="s">
        <v>32</v>
      </c>
      <c r="C402" s="327">
        <v>178</v>
      </c>
      <c r="D402" s="324">
        <v>93</v>
      </c>
      <c r="E402" s="327">
        <v>180</v>
      </c>
      <c r="F402" s="324">
        <v>95</v>
      </c>
      <c r="G402" s="327">
        <v>173</v>
      </c>
      <c r="H402" s="324">
        <v>93</v>
      </c>
      <c r="I402" s="327">
        <v>158</v>
      </c>
      <c r="J402" s="324">
        <v>88</v>
      </c>
      <c r="K402" s="327">
        <v>135</v>
      </c>
      <c r="L402" s="13">
        <v>80</v>
      </c>
      <c r="M402" s="34">
        <v>31.4</v>
      </c>
      <c r="N402" s="13" t="s">
        <v>32</v>
      </c>
      <c r="O402" s="13" t="str">
        <f aca="true" t="shared" si="44" ref="O402:O465">+A402</f>
        <v>Rahimyar Khan</v>
      </c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27">
        <f t="shared" si="43"/>
        <v>180</v>
      </c>
      <c r="AG402" s="13"/>
      <c r="AH402" s="13" t="s">
        <v>32</v>
      </c>
      <c r="AI402" s="13"/>
      <c r="AJ402" s="13"/>
      <c r="AK402" s="13" t="str">
        <f t="shared" si="42"/>
        <v>15 deg</v>
      </c>
      <c r="AL402" s="13"/>
      <c r="AM402" s="13"/>
      <c r="AN402" s="28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</row>
    <row r="403" spans="1:54" ht="12.75">
      <c r="A403" s="13" t="s">
        <v>79</v>
      </c>
      <c r="B403" s="13" t="s">
        <v>33</v>
      </c>
      <c r="C403" s="327">
        <v>175</v>
      </c>
      <c r="D403" s="324">
        <v>72</v>
      </c>
      <c r="E403" s="327">
        <v>188</v>
      </c>
      <c r="F403" s="324">
        <v>76</v>
      </c>
      <c r="G403" s="327">
        <v>191</v>
      </c>
      <c r="H403" s="324">
        <v>78</v>
      </c>
      <c r="I403" s="327">
        <v>184</v>
      </c>
      <c r="J403" s="324">
        <v>77</v>
      </c>
      <c r="K403" s="327">
        <v>166</v>
      </c>
      <c r="L403" s="13">
        <v>73</v>
      </c>
      <c r="M403" s="34">
        <v>31.3</v>
      </c>
      <c r="N403" s="13" t="s">
        <v>33</v>
      </c>
      <c r="O403" s="13" t="str">
        <f t="shared" si="44"/>
        <v>Rahimyar Khan</v>
      </c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27">
        <f t="shared" si="43"/>
        <v>191</v>
      </c>
      <c r="AG403" s="13"/>
      <c r="AH403" s="13" t="s">
        <v>33</v>
      </c>
      <c r="AI403" s="13"/>
      <c r="AJ403" s="13"/>
      <c r="AK403" s="13" t="str">
        <f t="shared" si="42"/>
        <v>30 deg</v>
      </c>
      <c r="AL403" s="13"/>
      <c r="AM403" s="13"/>
      <c r="AN403" s="28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</row>
    <row r="404" spans="1:54" ht="12.75">
      <c r="A404" s="13" t="s">
        <v>79</v>
      </c>
      <c r="B404" s="13" t="s">
        <v>34</v>
      </c>
      <c r="C404" s="327">
        <v>150</v>
      </c>
      <c r="D404" s="324">
        <v>61</v>
      </c>
      <c r="E404" s="327">
        <v>172</v>
      </c>
      <c r="F404" s="324">
        <v>68</v>
      </c>
      <c r="G404" s="327">
        <v>184</v>
      </c>
      <c r="H404" s="324">
        <v>72</v>
      </c>
      <c r="I404" s="327">
        <v>186</v>
      </c>
      <c r="J404" s="324">
        <v>73</v>
      </c>
      <c r="K404" s="327">
        <v>177</v>
      </c>
      <c r="L404" s="13">
        <v>71</v>
      </c>
      <c r="M404" s="34">
        <v>29</v>
      </c>
      <c r="N404" s="13" t="s">
        <v>34</v>
      </c>
      <c r="O404" s="13" t="str">
        <f t="shared" si="44"/>
        <v>Rahimyar Khan</v>
      </c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27">
        <f t="shared" si="43"/>
        <v>186</v>
      </c>
      <c r="AG404" s="13"/>
      <c r="AH404" s="13" t="s">
        <v>34</v>
      </c>
      <c r="AI404" s="13"/>
      <c r="AJ404" s="13"/>
      <c r="AK404" s="13" t="str">
        <f t="shared" si="42"/>
        <v>45 deg</v>
      </c>
      <c r="AL404" s="13"/>
      <c r="AM404" s="13"/>
      <c r="AN404" s="28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</row>
    <row r="405" spans="1:54" ht="12.75">
      <c r="A405" s="13" t="s">
        <v>79</v>
      </c>
      <c r="B405" s="13" t="s">
        <v>35</v>
      </c>
      <c r="C405" s="327">
        <v>118</v>
      </c>
      <c r="D405" s="324">
        <v>46</v>
      </c>
      <c r="E405" s="327">
        <v>144</v>
      </c>
      <c r="F405" s="324">
        <v>53</v>
      </c>
      <c r="G405" s="327">
        <v>163</v>
      </c>
      <c r="H405" s="324">
        <v>57</v>
      </c>
      <c r="I405" s="327">
        <v>172</v>
      </c>
      <c r="J405" s="324">
        <v>60</v>
      </c>
      <c r="K405" s="327">
        <v>172</v>
      </c>
      <c r="L405" s="13">
        <v>60</v>
      </c>
      <c r="M405" s="34">
        <v>23.6</v>
      </c>
      <c r="N405" s="13" t="s">
        <v>35</v>
      </c>
      <c r="O405" s="13" t="str">
        <f t="shared" si="44"/>
        <v>Rahimyar Khan</v>
      </c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27">
        <f t="shared" si="43"/>
        <v>172</v>
      </c>
      <c r="AG405" s="13"/>
      <c r="AH405" s="13" t="s">
        <v>35</v>
      </c>
      <c r="AI405" s="13"/>
      <c r="AJ405" s="13"/>
      <c r="AK405" s="13" t="str">
        <f t="shared" si="42"/>
        <v>45 deg</v>
      </c>
      <c r="AL405" s="13"/>
      <c r="AM405" s="13"/>
      <c r="AN405" s="28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</row>
    <row r="406" spans="1:54" ht="12.75">
      <c r="A406" s="16" t="s">
        <v>79</v>
      </c>
      <c r="B406" s="16" t="s">
        <v>36</v>
      </c>
      <c r="C406" s="330">
        <v>106</v>
      </c>
      <c r="D406" s="331">
        <v>41</v>
      </c>
      <c r="E406" s="330">
        <v>135</v>
      </c>
      <c r="F406" s="331">
        <v>47</v>
      </c>
      <c r="G406" s="330">
        <v>157</v>
      </c>
      <c r="H406" s="331">
        <v>53</v>
      </c>
      <c r="I406" s="330">
        <v>170</v>
      </c>
      <c r="J406" s="331">
        <v>56</v>
      </c>
      <c r="K406" s="330">
        <v>172</v>
      </c>
      <c r="L406" s="16">
        <v>57</v>
      </c>
      <c r="M406" s="48">
        <v>18.2</v>
      </c>
      <c r="N406" s="16" t="s">
        <v>36</v>
      </c>
      <c r="O406" s="13" t="str">
        <f t="shared" si="44"/>
        <v>Rahimyar Khan</v>
      </c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27">
        <f>+MAX(C406,E406,G406,I406,K406,)</f>
        <v>172</v>
      </c>
      <c r="AG406" s="13"/>
      <c r="AH406" s="16" t="s">
        <v>36</v>
      </c>
      <c r="AI406" s="13"/>
      <c r="AJ406" s="13"/>
      <c r="AK406" s="13" t="str">
        <f t="shared" si="42"/>
        <v>60 deg</v>
      </c>
      <c r="AL406" s="13"/>
      <c r="AM406" s="13"/>
      <c r="AN406" s="28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</row>
    <row r="407" spans="1:54" ht="12.75">
      <c r="A407" s="13" t="s">
        <v>79</v>
      </c>
      <c r="B407" s="13" t="s">
        <v>5</v>
      </c>
      <c r="C407" s="327">
        <v>1899</v>
      </c>
      <c r="D407" s="324">
        <v>858</v>
      </c>
      <c r="E407" s="327">
        <v>2055</v>
      </c>
      <c r="F407" s="324">
        <v>905</v>
      </c>
      <c r="G407" s="327">
        <v>2103</v>
      </c>
      <c r="H407" s="324">
        <v>919</v>
      </c>
      <c r="I407" s="327">
        <v>2038</v>
      </c>
      <c r="J407" s="324">
        <v>900</v>
      </c>
      <c r="K407" s="327">
        <v>1865</v>
      </c>
      <c r="L407" s="13">
        <v>850</v>
      </c>
      <c r="M407" s="34">
        <v>27.5</v>
      </c>
      <c r="N407" s="13" t="s">
        <v>5</v>
      </c>
      <c r="O407" s="13" t="str">
        <f t="shared" si="44"/>
        <v>Rahimyar Khan</v>
      </c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27"/>
      <c r="AG407" s="13"/>
      <c r="AH407" s="13" t="s">
        <v>5</v>
      </c>
      <c r="AI407" s="13"/>
      <c r="AJ407" s="13"/>
      <c r="AK407" s="13"/>
      <c r="AL407" s="13"/>
      <c r="AM407" s="13"/>
      <c r="AN407" s="28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</row>
    <row r="408" spans="1:54" ht="12.75">
      <c r="A408" s="13"/>
      <c r="B408" s="13"/>
      <c r="C408" s="324"/>
      <c r="D408" s="324"/>
      <c r="E408" s="324"/>
      <c r="F408" s="324"/>
      <c r="G408" s="324"/>
      <c r="H408" s="324"/>
      <c r="I408" s="324"/>
      <c r="J408" s="324"/>
      <c r="K408" s="324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27"/>
      <c r="AG408" s="35">
        <f>+MIN(AF395:AF406)</f>
        <v>164</v>
      </c>
      <c r="AH408" s="13"/>
      <c r="AI408" s="13"/>
      <c r="AJ408" s="13"/>
      <c r="AK408" s="13"/>
      <c r="AL408" s="13" t="str">
        <f>+O395</f>
        <v>Rahimyar Khan</v>
      </c>
      <c r="AM408" s="13" t="str">
        <f>+VLOOKUP(AG408,AF395:AK406,6,FALSE)</f>
        <v>45 deg</v>
      </c>
      <c r="AN408" s="28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</row>
    <row r="409" spans="1:54" ht="12.75">
      <c r="A409" s="13"/>
      <c r="B409" s="13"/>
      <c r="C409" s="324"/>
      <c r="D409" s="324"/>
      <c r="E409" s="324"/>
      <c r="F409" s="324"/>
      <c r="G409" s="324"/>
      <c r="H409" s="324"/>
      <c r="I409" s="324"/>
      <c r="J409" s="324"/>
      <c r="K409" s="324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27"/>
      <c r="AG409" s="13"/>
      <c r="AH409" s="13"/>
      <c r="AI409" s="13"/>
      <c r="AJ409" s="13"/>
      <c r="AK409" s="13"/>
      <c r="AL409" s="13"/>
      <c r="AM409" s="13"/>
      <c r="AN409" s="28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</row>
    <row r="410" spans="1:54" ht="12.75">
      <c r="A410" s="23"/>
      <c r="B410" s="478" t="s">
        <v>81</v>
      </c>
      <c r="C410" s="479"/>
      <c r="D410" s="479"/>
      <c r="E410" s="479"/>
      <c r="F410" s="479"/>
      <c r="G410" s="479"/>
      <c r="H410" s="333"/>
      <c r="I410" s="333"/>
      <c r="J410" s="333"/>
      <c r="K410" s="333"/>
      <c r="L410" s="53"/>
      <c r="M410" s="2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27"/>
      <c r="AG410" s="13"/>
      <c r="AH410" s="13"/>
      <c r="AI410" s="13"/>
      <c r="AJ410" s="13"/>
      <c r="AK410" s="13"/>
      <c r="AL410" s="13"/>
      <c r="AM410" s="13"/>
      <c r="AN410" s="28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</row>
    <row r="411" spans="1:54" ht="12.75" customHeight="1">
      <c r="A411" s="23"/>
      <c r="B411" s="479" t="s">
        <v>82</v>
      </c>
      <c r="C411" s="479"/>
      <c r="D411" s="479"/>
      <c r="E411" s="479"/>
      <c r="F411" s="479"/>
      <c r="G411" s="479"/>
      <c r="H411" s="334"/>
      <c r="I411" s="334"/>
      <c r="J411" s="334"/>
      <c r="K411" s="334"/>
      <c r="L411" s="54"/>
      <c r="M411" s="2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27"/>
      <c r="AG411" s="13"/>
      <c r="AH411" s="13"/>
      <c r="AI411" s="13"/>
      <c r="AJ411" s="13"/>
      <c r="AK411" s="13"/>
      <c r="AL411" s="13"/>
      <c r="AM411" s="13"/>
      <c r="AN411" s="28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</row>
    <row r="412" spans="1:54" ht="12.75">
      <c r="A412" s="13"/>
      <c r="B412" s="13"/>
      <c r="C412" s="324"/>
      <c r="D412" s="324"/>
      <c r="E412" s="324"/>
      <c r="F412" s="324"/>
      <c r="G412" s="324"/>
      <c r="H412" s="324"/>
      <c r="I412" s="324"/>
      <c r="J412" s="324"/>
      <c r="K412" s="324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27"/>
      <c r="AG412" s="13"/>
      <c r="AH412" s="13"/>
      <c r="AI412" s="13"/>
      <c r="AJ412" s="13"/>
      <c r="AK412" s="13"/>
      <c r="AL412" s="13"/>
      <c r="AM412" s="13"/>
      <c r="AN412" s="28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</row>
    <row r="413" spans="1:54" ht="12.75">
      <c r="A413" s="13"/>
      <c r="B413" s="13" t="s">
        <v>12</v>
      </c>
      <c r="C413" s="327" t="s">
        <v>13</v>
      </c>
      <c r="D413" s="324" t="s">
        <v>14</v>
      </c>
      <c r="E413" s="327" t="s">
        <v>15</v>
      </c>
      <c r="F413" s="324" t="s">
        <v>16</v>
      </c>
      <c r="G413" s="327" t="s">
        <v>17</v>
      </c>
      <c r="H413" s="324" t="s">
        <v>18</v>
      </c>
      <c r="I413" s="327" t="s">
        <v>19</v>
      </c>
      <c r="J413" s="324" t="s">
        <v>20</v>
      </c>
      <c r="K413" s="327" t="s">
        <v>21</v>
      </c>
      <c r="L413" s="13" t="s">
        <v>22</v>
      </c>
      <c r="M413" s="13" t="s">
        <v>23</v>
      </c>
      <c r="N413" s="13" t="s">
        <v>12</v>
      </c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27"/>
      <c r="AG413" s="13"/>
      <c r="AH413" s="13"/>
      <c r="AI413" s="13"/>
      <c r="AJ413" s="13"/>
      <c r="AK413" s="13"/>
      <c r="AL413" s="13"/>
      <c r="AM413" s="13"/>
      <c r="AN413" s="28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</row>
    <row r="414" spans="1:54" ht="12.75">
      <c r="A414" s="13"/>
      <c r="B414" s="13"/>
      <c r="C414" s="327" t="s">
        <v>24</v>
      </c>
      <c r="D414" s="324" t="s">
        <v>24</v>
      </c>
      <c r="E414" s="327" t="s">
        <v>24</v>
      </c>
      <c r="F414" s="324" t="s">
        <v>24</v>
      </c>
      <c r="G414" s="327" t="s">
        <v>24</v>
      </c>
      <c r="H414" s="324" t="s">
        <v>24</v>
      </c>
      <c r="I414" s="327" t="s">
        <v>24</v>
      </c>
      <c r="J414" s="324" t="s">
        <v>24</v>
      </c>
      <c r="K414" s="327" t="s">
        <v>24</v>
      </c>
      <c r="L414" s="13" t="s">
        <v>24</v>
      </c>
      <c r="M414" s="13" t="s">
        <v>25</v>
      </c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27"/>
      <c r="AG414" s="13"/>
      <c r="AH414" s="13"/>
      <c r="AI414" s="13"/>
      <c r="AJ414" s="13"/>
      <c r="AK414" s="13"/>
      <c r="AL414" s="13"/>
      <c r="AM414" s="13"/>
      <c r="AN414" s="28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</row>
    <row r="415" spans="1:54" ht="12.75">
      <c r="A415" s="13"/>
      <c r="B415" s="13"/>
      <c r="C415" s="327"/>
      <c r="D415" s="324"/>
      <c r="E415" s="327"/>
      <c r="F415" s="324"/>
      <c r="G415" s="327"/>
      <c r="H415" s="324"/>
      <c r="I415" s="327"/>
      <c r="J415" s="324"/>
      <c r="K415" s="327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27"/>
      <c r="AG415" s="13"/>
      <c r="AH415" s="31" t="s">
        <v>45</v>
      </c>
      <c r="AI415" s="31"/>
      <c r="AJ415" s="13"/>
      <c r="AK415" s="13"/>
      <c r="AL415" s="13"/>
      <c r="AM415" s="13"/>
      <c r="AN415" s="28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</row>
    <row r="416" spans="1:54" ht="12.75">
      <c r="A416" s="13" t="s">
        <v>81</v>
      </c>
      <c r="B416" s="13" t="s">
        <v>26</v>
      </c>
      <c r="C416" s="327">
        <v>86</v>
      </c>
      <c r="D416" s="324">
        <v>38</v>
      </c>
      <c r="E416" s="327">
        <v>108</v>
      </c>
      <c r="F416" s="324">
        <v>43</v>
      </c>
      <c r="G416" s="327">
        <v>124</v>
      </c>
      <c r="H416" s="324">
        <v>46</v>
      </c>
      <c r="I416" s="327">
        <v>133</v>
      </c>
      <c r="J416" s="324">
        <v>47</v>
      </c>
      <c r="K416" s="327">
        <v>134</v>
      </c>
      <c r="L416" s="13">
        <v>47</v>
      </c>
      <c r="M416" s="34">
        <v>11.4</v>
      </c>
      <c r="N416" s="13" t="s">
        <v>26</v>
      </c>
      <c r="O416" s="13" t="str">
        <f t="shared" si="44"/>
        <v>Sargodha</v>
      </c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27">
        <f>+MAX(C416,E416,G416,I416,K416,)</f>
        <v>134</v>
      </c>
      <c r="AG416" s="13"/>
      <c r="AH416" s="13" t="s">
        <v>26</v>
      </c>
      <c r="AI416" s="13" t="str">
        <f>+VLOOKUP(AG429,AF416:AH428,3,FALSE)</f>
        <v>Jan</v>
      </c>
      <c r="AJ416" s="13"/>
      <c r="AK416" s="13" t="str">
        <f aca="true" t="shared" si="45" ref="AK416:AK427">+INDEX($C$16:$K$16,MATCH(AF416,C416:K416,0))</f>
        <v>60 deg</v>
      </c>
      <c r="AL416" s="13"/>
      <c r="AM416" s="13"/>
      <c r="AN416" s="28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</row>
    <row r="417" spans="1:54" ht="12.75">
      <c r="A417" s="13" t="s">
        <v>81</v>
      </c>
      <c r="B417" s="13" t="s">
        <v>27</v>
      </c>
      <c r="C417" s="327">
        <v>103</v>
      </c>
      <c r="D417" s="324">
        <v>50</v>
      </c>
      <c r="E417" s="327">
        <v>122</v>
      </c>
      <c r="F417" s="324">
        <v>55</v>
      </c>
      <c r="G417" s="327">
        <v>134</v>
      </c>
      <c r="H417" s="324">
        <v>58</v>
      </c>
      <c r="I417" s="327">
        <v>139</v>
      </c>
      <c r="J417" s="324">
        <v>59</v>
      </c>
      <c r="K417" s="327">
        <v>136</v>
      </c>
      <c r="L417" s="13">
        <v>58</v>
      </c>
      <c r="M417" s="34">
        <v>15.2</v>
      </c>
      <c r="N417" s="13" t="s">
        <v>27</v>
      </c>
      <c r="O417" s="13" t="str">
        <f t="shared" si="44"/>
        <v>Sargodha</v>
      </c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27">
        <f aca="true" t="shared" si="46" ref="AF417:AF426">+MAX(C417,E417,G417,I417,K417,)</f>
        <v>139</v>
      </c>
      <c r="AG417" s="13"/>
      <c r="AH417" s="13" t="s">
        <v>27</v>
      </c>
      <c r="AI417" s="13"/>
      <c r="AJ417" s="13"/>
      <c r="AK417" s="13" t="str">
        <f t="shared" si="45"/>
        <v>45 deg</v>
      </c>
      <c r="AL417" s="13"/>
      <c r="AM417" s="13"/>
      <c r="AN417" s="28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</row>
    <row r="418" spans="1:54" ht="12.75">
      <c r="A418" s="13" t="s">
        <v>81</v>
      </c>
      <c r="B418" s="13" t="s">
        <v>28</v>
      </c>
      <c r="C418" s="327">
        <v>144</v>
      </c>
      <c r="D418" s="324">
        <v>73</v>
      </c>
      <c r="E418" s="327">
        <v>159</v>
      </c>
      <c r="F418" s="324">
        <v>77</v>
      </c>
      <c r="G418" s="327">
        <v>166</v>
      </c>
      <c r="H418" s="324">
        <v>79</v>
      </c>
      <c r="I418" s="327">
        <v>164</v>
      </c>
      <c r="J418" s="324">
        <v>79</v>
      </c>
      <c r="K418" s="327">
        <v>153</v>
      </c>
      <c r="L418" s="13">
        <v>75</v>
      </c>
      <c r="M418" s="34">
        <v>20.4</v>
      </c>
      <c r="N418" s="13" t="s">
        <v>28</v>
      </c>
      <c r="O418" s="13" t="str">
        <f t="shared" si="44"/>
        <v>Sargodha</v>
      </c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27">
        <f t="shared" si="46"/>
        <v>166</v>
      </c>
      <c r="AG418" s="13"/>
      <c r="AH418" s="13" t="s">
        <v>28</v>
      </c>
      <c r="AI418" s="13"/>
      <c r="AJ418" s="13"/>
      <c r="AK418" s="13" t="str">
        <f t="shared" si="45"/>
        <v>30 deg</v>
      </c>
      <c r="AL418" s="13"/>
      <c r="AM418" s="13"/>
      <c r="AN418" s="28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</row>
    <row r="419" spans="1:54" ht="12.75">
      <c r="A419" s="13" t="s">
        <v>81</v>
      </c>
      <c r="B419" s="13" t="s">
        <v>29</v>
      </c>
      <c r="C419" s="327">
        <v>164</v>
      </c>
      <c r="D419" s="324">
        <v>84</v>
      </c>
      <c r="E419" s="327">
        <v>172</v>
      </c>
      <c r="F419" s="324">
        <v>87</v>
      </c>
      <c r="G419" s="327">
        <v>170</v>
      </c>
      <c r="H419" s="324">
        <v>87</v>
      </c>
      <c r="I419" s="327">
        <v>160</v>
      </c>
      <c r="J419" s="324">
        <v>84</v>
      </c>
      <c r="K419" s="327">
        <v>142</v>
      </c>
      <c r="L419" s="13">
        <v>77</v>
      </c>
      <c r="M419" s="34">
        <v>26.6</v>
      </c>
      <c r="N419" s="13" t="s">
        <v>29</v>
      </c>
      <c r="O419" s="13" t="str">
        <f t="shared" si="44"/>
        <v>Sargodha</v>
      </c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27">
        <f t="shared" si="46"/>
        <v>172</v>
      </c>
      <c r="AG419" s="13"/>
      <c r="AH419" s="13" t="s">
        <v>29</v>
      </c>
      <c r="AI419" s="13"/>
      <c r="AJ419" s="13"/>
      <c r="AK419" s="13" t="str">
        <f t="shared" si="45"/>
        <v>15 deg</v>
      </c>
      <c r="AL419" s="13"/>
      <c r="AM419" s="13"/>
      <c r="AN419" s="28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</row>
    <row r="420" spans="1:54" ht="12.75">
      <c r="A420" s="13" t="s">
        <v>81</v>
      </c>
      <c r="B420" s="13" t="s">
        <v>4</v>
      </c>
      <c r="C420" s="327">
        <v>185</v>
      </c>
      <c r="D420" s="324">
        <v>97</v>
      </c>
      <c r="E420" s="327">
        <v>186</v>
      </c>
      <c r="F420" s="324">
        <v>98</v>
      </c>
      <c r="G420" s="327">
        <v>178</v>
      </c>
      <c r="H420" s="324">
        <v>96</v>
      </c>
      <c r="I420" s="327">
        <v>160</v>
      </c>
      <c r="J420" s="324">
        <v>90</v>
      </c>
      <c r="K420" s="327">
        <v>135</v>
      </c>
      <c r="L420" s="13">
        <v>81</v>
      </c>
      <c r="M420" s="34">
        <v>31.6</v>
      </c>
      <c r="N420" s="13" t="s">
        <v>4</v>
      </c>
      <c r="O420" s="13" t="str">
        <f t="shared" si="44"/>
        <v>Sargodha</v>
      </c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27">
        <f t="shared" si="46"/>
        <v>186</v>
      </c>
      <c r="AG420" s="13"/>
      <c r="AH420" s="13" t="s">
        <v>4</v>
      </c>
      <c r="AI420" s="13"/>
      <c r="AJ420" s="13"/>
      <c r="AK420" s="13" t="str">
        <f t="shared" si="45"/>
        <v>15 deg</v>
      </c>
      <c r="AL420" s="13"/>
      <c r="AM420" s="13"/>
      <c r="AN420" s="28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</row>
    <row r="421" spans="1:54" ht="12.75">
      <c r="A421" s="13" t="s">
        <v>81</v>
      </c>
      <c r="B421" s="13" t="s">
        <v>30</v>
      </c>
      <c r="C421" s="327">
        <v>184</v>
      </c>
      <c r="D421" s="324">
        <v>99</v>
      </c>
      <c r="E421" s="327">
        <v>181</v>
      </c>
      <c r="F421" s="324">
        <v>99</v>
      </c>
      <c r="G421" s="327">
        <v>169</v>
      </c>
      <c r="H421" s="324">
        <v>95</v>
      </c>
      <c r="I421" s="327">
        <v>149</v>
      </c>
      <c r="J421" s="324">
        <v>88</v>
      </c>
      <c r="K421" s="327">
        <v>123</v>
      </c>
      <c r="L421" s="13">
        <v>79</v>
      </c>
      <c r="M421" s="34">
        <v>32.3</v>
      </c>
      <c r="N421" s="13" t="s">
        <v>30</v>
      </c>
      <c r="O421" s="13" t="str">
        <f t="shared" si="44"/>
        <v>Sargodha</v>
      </c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27">
        <f t="shared" si="46"/>
        <v>184</v>
      </c>
      <c r="AG421" s="13"/>
      <c r="AH421" s="13" t="s">
        <v>30</v>
      </c>
      <c r="AI421" s="13"/>
      <c r="AJ421" s="13"/>
      <c r="AK421" s="13" t="str">
        <f t="shared" si="45"/>
        <v>0 deg</v>
      </c>
      <c r="AL421" s="13"/>
      <c r="AM421" s="13"/>
      <c r="AN421" s="28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</row>
    <row r="422" spans="1:54" ht="12.75">
      <c r="A422" s="13" t="s">
        <v>81</v>
      </c>
      <c r="B422" s="13" t="s">
        <v>31</v>
      </c>
      <c r="C422" s="327">
        <v>169</v>
      </c>
      <c r="D422" s="324">
        <v>105</v>
      </c>
      <c r="E422" s="327">
        <v>167</v>
      </c>
      <c r="F422" s="324">
        <v>105</v>
      </c>
      <c r="G422" s="327">
        <v>157</v>
      </c>
      <c r="H422" s="324">
        <v>100</v>
      </c>
      <c r="I422" s="327">
        <v>140</v>
      </c>
      <c r="J422" s="324">
        <v>93</v>
      </c>
      <c r="K422" s="327">
        <v>118</v>
      </c>
      <c r="L422" s="13">
        <v>83</v>
      </c>
      <c r="M422" s="34">
        <v>30.7</v>
      </c>
      <c r="N422" s="13" t="s">
        <v>31</v>
      </c>
      <c r="O422" s="13" t="str">
        <f t="shared" si="44"/>
        <v>Sargodha</v>
      </c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27">
        <f t="shared" si="46"/>
        <v>169</v>
      </c>
      <c r="AG422" s="13"/>
      <c r="AH422" s="13" t="s">
        <v>31</v>
      </c>
      <c r="AI422" s="13"/>
      <c r="AJ422" s="13"/>
      <c r="AK422" s="13" t="str">
        <f t="shared" si="45"/>
        <v>0 deg</v>
      </c>
      <c r="AL422" s="13"/>
      <c r="AM422" s="13"/>
      <c r="AN422" s="28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</row>
    <row r="423" spans="1:54" ht="12.75">
      <c r="A423" s="13" t="s">
        <v>81</v>
      </c>
      <c r="B423" s="13" t="s">
        <v>32</v>
      </c>
      <c r="C423" s="327">
        <v>163</v>
      </c>
      <c r="D423" s="324">
        <v>95</v>
      </c>
      <c r="E423" s="327">
        <v>167</v>
      </c>
      <c r="F423" s="324">
        <v>96</v>
      </c>
      <c r="G423" s="327">
        <v>162</v>
      </c>
      <c r="H423" s="324">
        <v>94</v>
      </c>
      <c r="I423" s="327">
        <v>150</v>
      </c>
      <c r="J423" s="324">
        <v>89</v>
      </c>
      <c r="K423" s="327">
        <v>130</v>
      </c>
      <c r="L423" s="13">
        <v>81</v>
      </c>
      <c r="M423" s="34">
        <v>30.1</v>
      </c>
      <c r="N423" s="13" t="s">
        <v>32</v>
      </c>
      <c r="O423" s="13" t="str">
        <f t="shared" si="44"/>
        <v>Sargodha</v>
      </c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27">
        <f t="shared" si="46"/>
        <v>167</v>
      </c>
      <c r="AG423" s="13"/>
      <c r="AH423" s="13" t="s">
        <v>32</v>
      </c>
      <c r="AI423" s="13"/>
      <c r="AJ423" s="13"/>
      <c r="AK423" s="13" t="str">
        <f t="shared" si="45"/>
        <v>15 deg</v>
      </c>
      <c r="AL423" s="13"/>
      <c r="AM423" s="13"/>
      <c r="AN423" s="28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</row>
    <row r="424" spans="1:54" ht="12.75">
      <c r="A424" s="13" t="s">
        <v>81</v>
      </c>
      <c r="B424" s="13" t="s">
        <v>33</v>
      </c>
      <c r="C424" s="327">
        <v>152</v>
      </c>
      <c r="D424" s="324">
        <v>79</v>
      </c>
      <c r="E424" s="327">
        <v>163</v>
      </c>
      <c r="F424" s="324">
        <v>84</v>
      </c>
      <c r="G424" s="327">
        <v>167</v>
      </c>
      <c r="H424" s="324">
        <v>85</v>
      </c>
      <c r="I424" s="327">
        <v>161</v>
      </c>
      <c r="J424" s="324">
        <v>83</v>
      </c>
      <c r="K424" s="327">
        <v>148</v>
      </c>
      <c r="L424" s="13">
        <v>78</v>
      </c>
      <c r="M424" s="34">
        <v>28.7</v>
      </c>
      <c r="N424" s="13" t="s">
        <v>33</v>
      </c>
      <c r="O424" s="13" t="str">
        <f t="shared" si="44"/>
        <v>Sargodha</v>
      </c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27">
        <f t="shared" si="46"/>
        <v>167</v>
      </c>
      <c r="AG424" s="13"/>
      <c r="AH424" s="13" t="s">
        <v>33</v>
      </c>
      <c r="AI424" s="13"/>
      <c r="AJ424" s="13"/>
      <c r="AK424" s="13" t="str">
        <f t="shared" si="45"/>
        <v>30 deg</v>
      </c>
      <c r="AL424" s="13"/>
      <c r="AM424" s="13"/>
      <c r="AN424" s="28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</row>
    <row r="425" spans="1:54" ht="12.75">
      <c r="A425" s="13" t="s">
        <v>81</v>
      </c>
      <c r="B425" s="13" t="s">
        <v>34</v>
      </c>
      <c r="C425" s="327">
        <v>132</v>
      </c>
      <c r="D425" s="324">
        <v>63</v>
      </c>
      <c r="E425" s="327">
        <v>151</v>
      </c>
      <c r="F425" s="324">
        <v>69</v>
      </c>
      <c r="G425" s="327">
        <v>162</v>
      </c>
      <c r="H425" s="324">
        <v>72</v>
      </c>
      <c r="I425" s="327">
        <v>165</v>
      </c>
      <c r="J425" s="324">
        <v>73</v>
      </c>
      <c r="K425" s="327">
        <v>158</v>
      </c>
      <c r="L425" s="13">
        <v>70</v>
      </c>
      <c r="M425" s="34">
        <v>24.3</v>
      </c>
      <c r="N425" s="13" t="s">
        <v>34</v>
      </c>
      <c r="O425" s="13" t="str">
        <f t="shared" si="44"/>
        <v>Sargodha</v>
      </c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27">
        <f t="shared" si="46"/>
        <v>165</v>
      </c>
      <c r="AG425" s="13"/>
      <c r="AH425" s="13" t="s">
        <v>34</v>
      </c>
      <c r="AI425" s="13"/>
      <c r="AJ425" s="13"/>
      <c r="AK425" s="13" t="str">
        <f t="shared" si="45"/>
        <v>45 deg</v>
      </c>
      <c r="AL425" s="13"/>
      <c r="AM425" s="13"/>
      <c r="AN425" s="28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</row>
    <row r="426" spans="1:54" ht="12.75">
      <c r="A426" s="13" t="s">
        <v>81</v>
      </c>
      <c r="B426" s="13" t="s">
        <v>35</v>
      </c>
      <c r="C426" s="327">
        <v>99</v>
      </c>
      <c r="D426" s="324">
        <v>45</v>
      </c>
      <c r="E426" s="327">
        <v>122</v>
      </c>
      <c r="F426" s="324">
        <v>51</v>
      </c>
      <c r="G426" s="327">
        <v>139</v>
      </c>
      <c r="H426" s="324">
        <v>55</v>
      </c>
      <c r="I426" s="327">
        <v>148</v>
      </c>
      <c r="J426" s="324">
        <v>57</v>
      </c>
      <c r="K426" s="327">
        <v>148</v>
      </c>
      <c r="L426" s="13">
        <v>57</v>
      </c>
      <c r="M426" s="34">
        <v>18.2</v>
      </c>
      <c r="N426" s="13" t="s">
        <v>35</v>
      </c>
      <c r="O426" s="13" t="str">
        <f t="shared" si="44"/>
        <v>Sargodha</v>
      </c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27">
        <f t="shared" si="46"/>
        <v>148</v>
      </c>
      <c r="AG426" s="13"/>
      <c r="AH426" s="13" t="s">
        <v>35</v>
      </c>
      <c r="AI426" s="13"/>
      <c r="AJ426" s="13"/>
      <c r="AK426" s="13" t="str">
        <f t="shared" si="45"/>
        <v>45 deg</v>
      </c>
      <c r="AL426" s="13"/>
      <c r="AM426" s="13"/>
      <c r="AN426" s="28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</row>
    <row r="427" spans="1:54" ht="12.75">
      <c r="A427" s="16" t="s">
        <v>81</v>
      </c>
      <c r="B427" s="16" t="s">
        <v>36</v>
      </c>
      <c r="C427" s="330">
        <v>86</v>
      </c>
      <c r="D427" s="331">
        <v>40</v>
      </c>
      <c r="E427" s="330">
        <v>109</v>
      </c>
      <c r="F427" s="331">
        <v>46</v>
      </c>
      <c r="G427" s="330">
        <v>127</v>
      </c>
      <c r="H427" s="331">
        <v>50</v>
      </c>
      <c r="I427" s="330">
        <v>138</v>
      </c>
      <c r="J427" s="331">
        <v>52</v>
      </c>
      <c r="K427" s="330">
        <v>141</v>
      </c>
      <c r="L427" s="16">
        <v>52</v>
      </c>
      <c r="M427" s="48">
        <v>13.1</v>
      </c>
      <c r="N427" s="16" t="s">
        <v>36</v>
      </c>
      <c r="O427" s="13" t="str">
        <f t="shared" si="44"/>
        <v>Sargodha</v>
      </c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27">
        <f>+MAX(C427,E427,G427,I427,K427,)</f>
        <v>141</v>
      </c>
      <c r="AG427" s="13"/>
      <c r="AH427" s="16" t="s">
        <v>36</v>
      </c>
      <c r="AI427" s="13"/>
      <c r="AJ427" s="13"/>
      <c r="AK427" s="13" t="str">
        <f t="shared" si="45"/>
        <v>60 deg</v>
      </c>
      <c r="AL427" s="13"/>
      <c r="AM427" s="13"/>
      <c r="AN427" s="28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</row>
    <row r="428" spans="1:54" ht="12.75">
      <c r="A428" s="13" t="s">
        <v>81</v>
      </c>
      <c r="B428" s="13" t="s">
        <v>5</v>
      </c>
      <c r="C428" s="327">
        <v>1667</v>
      </c>
      <c r="D428" s="324">
        <v>868</v>
      </c>
      <c r="E428" s="327">
        <v>1807</v>
      </c>
      <c r="F428" s="324">
        <v>909</v>
      </c>
      <c r="G428" s="327">
        <v>1855</v>
      </c>
      <c r="H428" s="324">
        <v>917</v>
      </c>
      <c r="I428" s="327">
        <v>1807</v>
      </c>
      <c r="J428" s="324">
        <v>893</v>
      </c>
      <c r="K428" s="327">
        <v>1667</v>
      </c>
      <c r="L428" s="13">
        <v>838</v>
      </c>
      <c r="M428" s="34">
        <v>23.6</v>
      </c>
      <c r="N428" s="13" t="s">
        <v>5</v>
      </c>
      <c r="O428" s="13" t="str">
        <f t="shared" si="44"/>
        <v>Sargodha</v>
      </c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27"/>
      <c r="AG428" s="13"/>
      <c r="AH428" s="13" t="s">
        <v>5</v>
      </c>
      <c r="AI428" s="13"/>
      <c r="AJ428" s="13"/>
      <c r="AK428" s="13"/>
      <c r="AL428" s="13"/>
      <c r="AM428" s="13"/>
      <c r="AN428" s="28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</row>
    <row r="429" spans="1:54" ht="12.75">
      <c r="A429" s="13"/>
      <c r="B429" s="13"/>
      <c r="C429" s="324"/>
      <c r="D429" s="324"/>
      <c r="E429" s="324"/>
      <c r="F429" s="324"/>
      <c r="G429" s="324"/>
      <c r="H429" s="324"/>
      <c r="I429" s="324"/>
      <c r="J429" s="324"/>
      <c r="K429" s="324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27"/>
      <c r="AG429" s="35">
        <f>+MIN(AF416:AF427)</f>
        <v>134</v>
      </c>
      <c r="AH429" s="13"/>
      <c r="AI429" s="13"/>
      <c r="AJ429" s="13"/>
      <c r="AK429" s="13"/>
      <c r="AL429" s="13" t="str">
        <f>+O416</f>
        <v>Sargodha</v>
      </c>
      <c r="AM429" s="13" t="str">
        <f>+VLOOKUP(AG429,AF416:AK427,6,FALSE)</f>
        <v>60 deg</v>
      </c>
      <c r="AN429" s="28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</row>
    <row r="430" spans="1:54" ht="12.75">
      <c r="A430" s="13"/>
      <c r="B430" s="13"/>
      <c r="C430" s="324"/>
      <c r="D430" s="324"/>
      <c r="E430" s="324"/>
      <c r="F430" s="324"/>
      <c r="G430" s="324"/>
      <c r="H430" s="324"/>
      <c r="I430" s="324"/>
      <c r="J430" s="324"/>
      <c r="K430" s="324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27"/>
      <c r="AG430" s="13"/>
      <c r="AH430" s="13"/>
      <c r="AI430" s="13"/>
      <c r="AJ430" s="13"/>
      <c r="AK430" s="13"/>
      <c r="AL430" s="13"/>
      <c r="AM430" s="13"/>
      <c r="AN430" s="28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</row>
    <row r="431" spans="1:54" ht="12.75">
      <c r="A431" s="23"/>
      <c r="B431" s="478" t="s">
        <v>83</v>
      </c>
      <c r="C431" s="479"/>
      <c r="D431" s="479"/>
      <c r="E431" s="479"/>
      <c r="F431" s="479"/>
      <c r="G431" s="479"/>
      <c r="H431" s="333"/>
      <c r="I431" s="333"/>
      <c r="J431" s="333"/>
      <c r="K431" s="333"/>
      <c r="L431" s="53"/>
      <c r="M431" s="2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27"/>
      <c r="AG431" s="13"/>
      <c r="AH431" s="13"/>
      <c r="AI431" s="13"/>
      <c r="AJ431" s="13"/>
      <c r="AK431" s="13"/>
      <c r="AL431" s="13"/>
      <c r="AM431" s="13"/>
      <c r="AN431" s="28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</row>
    <row r="432" spans="1:54" ht="12.75" customHeight="1">
      <c r="A432" s="23"/>
      <c r="B432" s="479" t="s">
        <v>84</v>
      </c>
      <c r="C432" s="479"/>
      <c r="D432" s="479"/>
      <c r="E432" s="479"/>
      <c r="F432" s="479"/>
      <c r="G432" s="479"/>
      <c r="H432" s="334"/>
      <c r="I432" s="334"/>
      <c r="J432" s="334"/>
      <c r="K432" s="334"/>
      <c r="L432" s="54"/>
      <c r="M432" s="2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27"/>
      <c r="AG432" s="13"/>
      <c r="AH432" s="13"/>
      <c r="AI432" s="13"/>
      <c r="AJ432" s="13"/>
      <c r="AK432" s="13"/>
      <c r="AL432" s="13"/>
      <c r="AM432" s="13"/>
      <c r="AN432" s="28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</row>
    <row r="433" spans="1:54" ht="12.75">
      <c r="A433" s="13"/>
      <c r="B433" s="13"/>
      <c r="C433" s="324"/>
      <c r="D433" s="324"/>
      <c r="E433" s="324"/>
      <c r="F433" s="324"/>
      <c r="G433" s="324"/>
      <c r="H433" s="324"/>
      <c r="I433" s="324"/>
      <c r="J433" s="324"/>
      <c r="K433" s="324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27"/>
      <c r="AG433" s="13"/>
      <c r="AH433" s="13"/>
      <c r="AI433" s="13"/>
      <c r="AJ433" s="13"/>
      <c r="AK433" s="13"/>
      <c r="AL433" s="13"/>
      <c r="AM433" s="13"/>
      <c r="AN433" s="28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</row>
    <row r="434" spans="1:54" ht="12.75">
      <c r="A434" s="13"/>
      <c r="B434" s="13" t="s">
        <v>12</v>
      </c>
      <c r="C434" s="327" t="s">
        <v>13</v>
      </c>
      <c r="D434" s="324" t="s">
        <v>14</v>
      </c>
      <c r="E434" s="327" t="s">
        <v>15</v>
      </c>
      <c r="F434" s="324" t="s">
        <v>16</v>
      </c>
      <c r="G434" s="327" t="s">
        <v>17</v>
      </c>
      <c r="H434" s="324" t="s">
        <v>18</v>
      </c>
      <c r="I434" s="327" t="s">
        <v>19</v>
      </c>
      <c r="J434" s="324" t="s">
        <v>20</v>
      </c>
      <c r="K434" s="327" t="s">
        <v>21</v>
      </c>
      <c r="L434" s="13" t="s">
        <v>22</v>
      </c>
      <c r="M434" s="13" t="s">
        <v>23</v>
      </c>
      <c r="N434" s="13" t="s">
        <v>12</v>
      </c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27"/>
      <c r="AG434" s="13"/>
      <c r="AH434" s="13"/>
      <c r="AI434" s="13"/>
      <c r="AJ434" s="13"/>
      <c r="AK434" s="13"/>
      <c r="AL434" s="13"/>
      <c r="AM434" s="13"/>
      <c r="AN434" s="28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</row>
    <row r="435" spans="1:54" ht="12.75">
      <c r="A435" s="13"/>
      <c r="B435" s="13"/>
      <c r="C435" s="327" t="s">
        <v>24</v>
      </c>
      <c r="D435" s="324" t="s">
        <v>24</v>
      </c>
      <c r="E435" s="327" t="s">
        <v>24</v>
      </c>
      <c r="F435" s="324" t="s">
        <v>24</v>
      </c>
      <c r="G435" s="327" t="s">
        <v>24</v>
      </c>
      <c r="H435" s="324" t="s">
        <v>24</v>
      </c>
      <c r="I435" s="327" t="s">
        <v>24</v>
      </c>
      <c r="J435" s="324" t="s">
        <v>24</v>
      </c>
      <c r="K435" s="327" t="s">
        <v>24</v>
      </c>
      <c r="L435" s="13" t="s">
        <v>24</v>
      </c>
      <c r="M435" s="13" t="s">
        <v>25</v>
      </c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27"/>
      <c r="AG435" s="13"/>
      <c r="AH435" s="13"/>
      <c r="AI435" s="13"/>
      <c r="AJ435" s="13"/>
      <c r="AK435" s="13"/>
      <c r="AL435" s="13"/>
      <c r="AM435" s="13"/>
      <c r="AN435" s="28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</row>
    <row r="436" spans="1:54" ht="12.75">
      <c r="A436" s="13"/>
      <c r="B436" s="13"/>
      <c r="C436" s="327"/>
      <c r="D436" s="324"/>
      <c r="E436" s="327"/>
      <c r="F436" s="324"/>
      <c r="G436" s="327"/>
      <c r="H436" s="324"/>
      <c r="I436" s="327"/>
      <c r="J436" s="324"/>
      <c r="K436" s="327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27"/>
      <c r="AG436" s="13"/>
      <c r="AH436" s="31" t="s">
        <v>45</v>
      </c>
      <c r="AI436" s="31"/>
      <c r="AJ436" s="13"/>
      <c r="AK436" s="13"/>
      <c r="AL436" s="13"/>
      <c r="AM436" s="13"/>
      <c r="AN436" s="28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</row>
    <row r="437" spans="1:54" ht="12.75">
      <c r="A437" s="13" t="s">
        <v>83</v>
      </c>
      <c r="B437" s="13" t="s">
        <v>26</v>
      </c>
      <c r="C437" s="327">
        <v>84</v>
      </c>
      <c r="D437" s="324">
        <v>41</v>
      </c>
      <c r="E437" s="327">
        <v>103</v>
      </c>
      <c r="F437" s="324">
        <v>46</v>
      </c>
      <c r="G437" s="327">
        <v>117</v>
      </c>
      <c r="H437" s="324">
        <v>49</v>
      </c>
      <c r="I437" s="327">
        <v>124</v>
      </c>
      <c r="J437" s="324">
        <v>50</v>
      </c>
      <c r="K437" s="327">
        <v>125</v>
      </c>
      <c r="L437" s="13">
        <v>49</v>
      </c>
      <c r="M437" s="34">
        <v>11.8</v>
      </c>
      <c r="N437" s="13" t="s">
        <v>26</v>
      </c>
      <c r="O437" s="13" t="str">
        <f t="shared" si="44"/>
        <v>Sheikhu Pura</v>
      </c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27">
        <f>+MAX(C437,E437,G437,I437,K437,)</f>
        <v>125</v>
      </c>
      <c r="AG437" s="13"/>
      <c r="AH437" s="13" t="s">
        <v>26</v>
      </c>
      <c r="AI437" s="13" t="str">
        <f>+VLOOKUP(AG450,AF437:AH449,3,FALSE)</f>
        <v>Jan</v>
      </c>
      <c r="AJ437" s="13"/>
      <c r="AK437" s="13" t="str">
        <f aca="true" t="shared" si="47" ref="AK437:AK448">+INDEX($C$16:$K$16,MATCH(AF437,C437:K437,0))</f>
        <v>60 deg</v>
      </c>
      <c r="AL437" s="13"/>
      <c r="AM437" s="13"/>
      <c r="AN437" s="28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</row>
    <row r="438" spans="1:54" ht="12.75">
      <c r="A438" s="13" t="s">
        <v>83</v>
      </c>
      <c r="B438" s="13" t="s">
        <v>27</v>
      </c>
      <c r="C438" s="327">
        <v>102</v>
      </c>
      <c r="D438" s="324">
        <v>51</v>
      </c>
      <c r="E438" s="327">
        <v>119</v>
      </c>
      <c r="F438" s="324">
        <v>56</v>
      </c>
      <c r="G438" s="327">
        <v>130</v>
      </c>
      <c r="H438" s="324">
        <v>58</v>
      </c>
      <c r="I438" s="327">
        <v>134</v>
      </c>
      <c r="J438" s="324">
        <v>59</v>
      </c>
      <c r="K438" s="327">
        <v>130</v>
      </c>
      <c r="L438" s="13">
        <v>57</v>
      </c>
      <c r="M438" s="34">
        <v>15.6</v>
      </c>
      <c r="N438" s="13" t="s">
        <v>27</v>
      </c>
      <c r="O438" s="13" t="str">
        <f t="shared" si="44"/>
        <v>Sheikhu Pura</v>
      </c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27">
        <f aca="true" t="shared" si="48" ref="AF438:AF447">+MAX(C438,E438,G438,I438,K438,)</f>
        <v>134</v>
      </c>
      <c r="AG438" s="13"/>
      <c r="AH438" s="13" t="s">
        <v>27</v>
      </c>
      <c r="AI438" s="13"/>
      <c r="AJ438" s="13"/>
      <c r="AK438" s="13" t="str">
        <f t="shared" si="47"/>
        <v>45 deg</v>
      </c>
      <c r="AL438" s="13"/>
      <c r="AM438" s="13"/>
      <c r="AN438" s="28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</row>
    <row r="439" spans="1:54" ht="12.75">
      <c r="A439" s="13" t="s">
        <v>83</v>
      </c>
      <c r="B439" s="13" t="s">
        <v>28</v>
      </c>
      <c r="C439" s="327">
        <v>143</v>
      </c>
      <c r="D439" s="324">
        <v>72</v>
      </c>
      <c r="E439" s="327">
        <v>157</v>
      </c>
      <c r="F439" s="324">
        <v>77</v>
      </c>
      <c r="G439" s="327">
        <v>163</v>
      </c>
      <c r="H439" s="324">
        <v>79</v>
      </c>
      <c r="I439" s="327">
        <v>161</v>
      </c>
      <c r="J439" s="324">
        <v>78</v>
      </c>
      <c r="K439" s="327">
        <v>150</v>
      </c>
      <c r="L439" s="13">
        <v>74</v>
      </c>
      <c r="M439" s="34">
        <v>20.9</v>
      </c>
      <c r="N439" s="13" t="s">
        <v>28</v>
      </c>
      <c r="O439" s="13" t="str">
        <f t="shared" si="44"/>
        <v>Sheikhu Pura</v>
      </c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27">
        <f t="shared" si="48"/>
        <v>163</v>
      </c>
      <c r="AG439" s="13"/>
      <c r="AH439" s="13" t="s">
        <v>28</v>
      </c>
      <c r="AI439" s="13"/>
      <c r="AJ439" s="13"/>
      <c r="AK439" s="13" t="str">
        <f t="shared" si="47"/>
        <v>30 deg</v>
      </c>
      <c r="AL439" s="13"/>
      <c r="AM439" s="13"/>
      <c r="AN439" s="28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</row>
    <row r="440" spans="1:54" ht="12.75">
      <c r="A440" s="13" t="s">
        <v>83</v>
      </c>
      <c r="B440" s="13" t="s">
        <v>29</v>
      </c>
      <c r="C440" s="327">
        <v>161</v>
      </c>
      <c r="D440" s="324">
        <v>83</v>
      </c>
      <c r="E440" s="327">
        <v>168</v>
      </c>
      <c r="F440" s="324">
        <v>85</v>
      </c>
      <c r="G440" s="327">
        <v>166</v>
      </c>
      <c r="H440" s="324">
        <v>85</v>
      </c>
      <c r="I440" s="327">
        <v>156</v>
      </c>
      <c r="J440" s="324">
        <v>81</v>
      </c>
      <c r="K440" s="327">
        <v>138</v>
      </c>
      <c r="L440" s="13">
        <v>75</v>
      </c>
      <c r="M440" s="34">
        <v>26.9</v>
      </c>
      <c r="N440" s="13" t="s">
        <v>29</v>
      </c>
      <c r="O440" s="13" t="str">
        <f t="shared" si="44"/>
        <v>Sheikhu Pura</v>
      </c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27">
        <f t="shared" si="48"/>
        <v>168</v>
      </c>
      <c r="AG440" s="13"/>
      <c r="AH440" s="13" t="s">
        <v>29</v>
      </c>
      <c r="AI440" s="13"/>
      <c r="AJ440" s="13"/>
      <c r="AK440" s="13" t="str">
        <f t="shared" si="47"/>
        <v>15 deg</v>
      </c>
      <c r="AL440" s="13"/>
      <c r="AM440" s="13"/>
      <c r="AN440" s="28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</row>
    <row r="441" spans="1:54" ht="12.75">
      <c r="A441" s="13" t="s">
        <v>83</v>
      </c>
      <c r="B441" s="13" t="s">
        <v>4</v>
      </c>
      <c r="C441" s="327">
        <v>185</v>
      </c>
      <c r="D441" s="324">
        <v>99</v>
      </c>
      <c r="E441" s="327">
        <v>185</v>
      </c>
      <c r="F441" s="324">
        <v>100</v>
      </c>
      <c r="G441" s="327">
        <v>176</v>
      </c>
      <c r="H441" s="324">
        <v>97</v>
      </c>
      <c r="I441" s="327">
        <v>158</v>
      </c>
      <c r="J441" s="324">
        <v>91</v>
      </c>
      <c r="K441" s="327">
        <v>134</v>
      </c>
      <c r="L441" s="13">
        <v>82</v>
      </c>
      <c r="M441" s="34">
        <v>31.9</v>
      </c>
      <c r="N441" s="13" t="s">
        <v>4</v>
      </c>
      <c r="O441" s="13" t="str">
        <f t="shared" si="44"/>
        <v>Sheikhu Pura</v>
      </c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27">
        <f t="shared" si="48"/>
        <v>185</v>
      </c>
      <c r="AG441" s="13"/>
      <c r="AH441" s="13" t="s">
        <v>4</v>
      </c>
      <c r="AI441" s="13"/>
      <c r="AJ441" s="13"/>
      <c r="AK441" s="13" t="str">
        <f t="shared" si="47"/>
        <v>0 deg</v>
      </c>
      <c r="AL441" s="13"/>
      <c r="AM441" s="13"/>
      <c r="AN441" s="28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</row>
    <row r="442" spans="1:54" ht="12.75">
      <c r="A442" s="13" t="s">
        <v>83</v>
      </c>
      <c r="B442" s="13" t="s">
        <v>30</v>
      </c>
      <c r="C442" s="327">
        <v>180</v>
      </c>
      <c r="D442" s="324">
        <v>98</v>
      </c>
      <c r="E442" s="327">
        <v>177</v>
      </c>
      <c r="F442" s="324">
        <v>98</v>
      </c>
      <c r="G442" s="327">
        <v>165</v>
      </c>
      <c r="H442" s="324">
        <v>94</v>
      </c>
      <c r="I442" s="327">
        <v>146</v>
      </c>
      <c r="J442" s="324">
        <v>87</v>
      </c>
      <c r="K442" s="327">
        <v>120</v>
      </c>
      <c r="L442" s="13">
        <v>78</v>
      </c>
      <c r="M442" s="34">
        <v>32.5</v>
      </c>
      <c r="N442" s="13" t="s">
        <v>30</v>
      </c>
      <c r="O442" s="13" t="str">
        <f t="shared" si="44"/>
        <v>Sheikhu Pura</v>
      </c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27">
        <f t="shared" si="48"/>
        <v>180</v>
      </c>
      <c r="AG442" s="13"/>
      <c r="AH442" s="13" t="s">
        <v>30</v>
      </c>
      <c r="AI442" s="13"/>
      <c r="AJ442" s="13"/>
      <c r="AK442" s="13" t="str">
        <f t="shared" si="47"/>
        <v>0 deg</v>
      </c>
      <c r="AL442" s="13"/>
      <c r="AM442" s="13"/>
      <c r="AN442" s="28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</row>
    <row r="443" spans="1:54" ht="12.75">
      <c r="A443" s="13" t="s">
        <v>83</v>
      </c>
      <c r="B443" s="13" t="s">
        <v>31</v>
      </c>
      <c r="C443" s="327">
        <v>164</v>
      </c>
      <c r="D443" s="324">
        <v>102</v>
      </c>
      <c r="E443" s="327">
        <v>161</v>
      </c>
      <c r="F443" s="324">
        <v>102</v>
      </c>
      <c r="G443" s="327">
        <v>152</v>
      </c>
      <c r="H443" s="324">
        <v>98</v>
      </c>
      <c r="I443" s="327">
        <v>136</v>
      </c>
      <c r="J443" s="324">
        <v>90</v>
      </c>
      <c r="K443" s="327">
        <v>114</v>
      </c>
      <c r="L443" s="13">
        <v>80</v>
      </c>
      <c r="M443" s="34">
        <v>30.9</v>
      </c>
      <c r="N443" s="13" t="s">
        <v>31</v>
      </c>
      <c r="O443" s="13" t="str">
        <f t="shared" si="44"/>
        <v>Sheikhu Pura</v>
      </c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27">
        <f t="shared" si="48"/>
        <v>164</v>
      </c>
      <c r="AG443" s="13"/>
      <c r="AH443" s="13" t="s">
        <v>31</v>
      </c>
      <c r="AI443" s="13"/>
      <c r="AJ443" s="13"/>
      <c r="AK443" s="13" t="str">
        <f t="shared" si="47"/>
        <v>0 deg</v>
      </c>
      <c r="AL443" s="13"/>
      <c r="AM443" s="13"/>
      <c r="AN443" s="28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</row>
    <row r="444" spans="1:54" ht="12.75">
      <c r="A444" s="13" t="s">
        <v>83</v>
      </c>
      <c r="B444" s="13" t="s">
        <v>32</v>
      </c>
      <c r="C444" s="327">
        <v>158</v>
      </c>
      <c r="D444" s="324">
        <v>99</v>
      </c>
      <c r="E444" s="327">
        <v>160</v>
      </c>
      <c r="F444" s="324">
        <v>100</v>
      </c>
      <c r="G444" s="327">
        <v>155</v>
      </c>
      <c r="H444" s="324">
        <v>98</v>
      </c>
      <c r="I444" s="327">
        <v>143</v>
      </c>
      <c r="J444" s="324">
        <v>92</v>
      </c>
      <c r="K444" s="327">
        <v>124</v>
      </c>
      <c r="L444" s="13">
        <v>83</v>
      </c>
      <c r="M444" s="34">
        <v>30.4</v>
      </c>
      <c r="N444" s="13" t="s">
        <v>32</v>
      </c>
      <c r="O444" s="13" t="str">
        <f t="shared" si="44"/>
        <v>Sheikhu Pura</v>
      </c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27">
        <f t="shared" si="48"/>
        <v>160</v>
      </c>
      <c r="AG444" s="13"/>
      <c r="AH444" s="13" t="s">
        <v>32</v>
      </c>
      <c r="AI444" s="13"/>
      <c r="AJ444" s="13"/>
      <c r="AK444" s="13" t="str">
        <f t="shared" si="47"/>
        <v>15 deg</v>
      </c>
      <c r="AL444" s="13"/>
      <c r="AM444" s="13"/>
      <c r="AN444" s="28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</row>
    <row r="445" spans="1:54" ht="12.75">
      <c r="A445" s="13" t="s">
        <v>83</v>
      </c>
      <c r="B445" s="13" t="s">
        <v>33</v>
      </c>
      <c r="C445" s="327">
        <v>148</v>
      </c>
      <c r="D445" s="324">
        <v>74</v>
      </c>
      <c r="E445" s="327">
        <v>159</v>
      </c>
      <c r="F445" s="324">
        <v>78</v>
      </c>
      <c r="G445" s="327">
        <v>162</v>
      </c>
      <c r="H445" s="324">
        <v>79</v>
      </c>
      <c r="I445" s="327">
        <v>156</v>
      </c>
      <c r="J445" s="324">
        <v>77</v>
      </c>
      <c r="K445" s="327">
        <v>142</v>
      </c>
      <c r="L445" s="13">
        <v>73</v>
      </c>
      <c r="M445" s="34">
        <v>29</v>
      </c>
      <c r="N445" s="13" t="s">
        <v>33</v>
      </c>
      <c r="O445" s="13" t="str">
        <f t="shared" si="44"/>
        <v>Sheikhu Pura</v>
      </c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27">
        <f t="shared" si="48"/>
        <v>162</v>
      </c>
      <c r="AG445" s="13"/>
      <c r="AH445" s="13" t="s">
        <v>33</v>
      </c>
      <c r="AI445" s="13"/>
      <c r="AJ445" s="13"/>
      <c r="AK445" s="13" t="str">
        <f t="shared" si="47"/>
        <v>30 deg</v>
      </c>
      <c r="AL445" s="13"/>
      <c r="AM445" s="13"/>
      <c r="AN445" s="28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</row>
    <row r="446" spans="1:54" ht="12.75">
      <c r="A446" s="13" t="s">
        <v>83</v>
      </c>
      <c r="B446" s="13" t="s">
        <v>34</v>
      </c>
      <c r="C446" s="327">
        <v>131</v>
      </c>
      <c r="D446" s="324">
        <v>64</v>
      </c>
      <c r="E446" s="327">
        <v>149</v>
      </c>
      <c r="F446" s="324">
        <v>69</v>
      </c>
      <c r="G446" s="327">
        <v>160</v>
      </c>
      <c r="H446" s="324">
        <v>72</v>
      </c>
      <c r="I446" s="327">
        <v>162</v>
      </c>
      <c r="J446" s="324">
        <v>73</v>
      </c>
      <c r="K446" s="327">
        <v>155</v>
      </c>
      <c r="L446" s="13">
        <v>71</v>
      </c>
      <c r="M446" s="34">
        <v>24.6</v>
      </c>
      <c r="N446" s="13" t="s">
        <v>34</v>
      </c>
      <c r="O446" s="13" t="str">
        <f t="shared" si="44"/>
        <v>Sheikhu Pura</v>
      </c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27">
        <f t="shared" si="48"/>
        <v>162</v>
      </c>
      <c r="AG446" s="13"/>
      <c r="AH446" s="13" t="s">
        <v>34</v>
      </c>
      <c r="AI446" s="13"/>
      <c r="AJ446" s="13"/>
      <c r="AK446" s="13" t="str">
        <f t="shared" si="47"/>
        <v>45 deg</v>
      </c>
      <c r="AL446" s="13"/>
      <c r="AM446" s="13"/>
      <c r="AN446" s="28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</row>
    <row r="447" spans="1:54" ht="12.75">
      <c r="A447" s="13" t="s">
        <v>83</v>
      </c>
      <c r="B447" s="13" t="s">
        <v>35</v>
      </c>
      <c r="C447" s="327">
        <v>100</v>
      </c>
      <c r="D447" s="324">
        <v>47</v>
      </c>
      <c r="E447" s="327">
        <v>121</v>
      </c>
      <c r="F447" s="324">
        <v>53</v>
      </c>
      <c r="G447" s="327">
        <v>137</v>
      </c>
      <c r="H447" s="324">
        <v>57</v>
      </c>
      <c r="I447" s="327">
        <v>145</v>
      </c>
      <c r="J447" s="324">
        <v>59</v>
      </c>
      <c r="K447" s="327">
        <v>145</v>
      </c>
      <c r="L447" s="13">
        <v>59</v>
      </c>
      <c r="M447" s="34">
        <v>18.4</v>
      </c>
      <c r="N447" s="13" t="s">
        <v>35</v>
      </c>
      <c r="O447" s="13" t="str">
        <f t="shared" si="44"/>
        <v>Sheikhu Pura</v>
      </c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27">
        <f t="shared" si="48"/>
        <v>145</v>
      </c>
      <c r="AG447" s="13"/>
      <c r="AH447" s="13" t="s">
        <v>35</v>
      </c>
      <c r="AI447" s="13"/>
      <c r="AJ447" s="13"/>
      <c r="AK447" s="13" t="str">
        <f t="shared" si="47"/>
        <v>45 deg</v>
      </c>
      <c r="AL447" s="13"/>
      <c r="AM447" s="13"/>
      <c r="AN447" s="28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</row>
    <row r="448" spans="1:54" ht="12.75">
      <c r="A448" s="16" t="s">
        <v>83</v>
      </c>
      <c r="B448" s="16" t="s">
        <v>36</v>
      </c>
      <c r="C448" s="330">
        <v>84</v>
      </c>
      <c r="D448" s="331">
        <v>42</v>
      </c>
      <c r="E448" s="330">
        <v>105</v>
      </c>
      <c r="F448" s="331">
        <v>48</v>
      </c>
      <c r="G448" s="330">
        <v>121</v>
      </c>
      <c r="H448" s="331">
        <v>52</v>
      </c>
      <c r="I448" s="330">
        <v>130</v>
      </c>
      <c r="J448" s="331">
        <v>53</v>
      </c>
      <c r="K448" s="330">
        <v>132</v>
      </c>
      <c r="L448" s="16">
        <v>53</v>
      </c>
      <c r="M448" s="48">
        <v>13.5</v>
      </c>
      <c r="N448" s="16" t="s">
        <v>36</v>
      </c>
      <c r="O448" s="13" t="str">
        <f t="shared" si="44"/>
        <v>Sheikhu Pura</v>
      </c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27">
        <f>+MAX(C448,E448,G448,I448,K448,)</f>
        <v>132</v>
      </c>
      <c r="AG448" s="13"/>
      <c r="AH448" s="16" t="s">
        <v>36</v>
      </c>
      <c r="AI448" s="13"/>
      <c r="AJ448" s="13"/>
      <c r="AK448" s="13" t="str">
        <f t="shared" si="47"/>
        <v>60 deg</v>
      </c>
      <c r="AL448" s="13"/>
      <c r="AM448" s="13"/>
      <c r="AN448" s="28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</row>
    <row r="449" spans="1:54" ht="12.75">
      <c r="A449" s="13" t="s">
        <v>83</v>
      </c>
      <c r="B449" s="13" t="s">
        <v>5</v>
      </c>
      <c r="C449" s="327">
        <v>1637</v>
      </c>
      <c r="D449" s="324">
        <v>874</v>
      </c>
      <c r="E449" s="327">
        <v>1765</v>
      </c>
      <c r="F449" s="324">
        <v>912</v>
      </c>
      <c r="G449" s="327">
        <v>1804</v>
      </c>
      <c r="H449" s="324">
        <v>918</v>
      </c>
      <c r="I449" s="327">
        <v>1750</v>
      </c>
      <c r="J449" s="324">
        <v>892</v>
      </c>
      <c r="K449" s="327">
        <v>1609</v>
      </c>
      <c r="L449" s="13">
        <v>835</v>
      </c>
      <c r="M449" s="34">
        <v>23.9</v>
      </c>
      <c r="N449" s="13" t="s">
        <v>5</v>
      </c>
      <c r="O449" s="13" t="str">
        <f t="shared" si="44"/>
        <v>Sheikhu Pura</v>
      </c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27"/>
      <c r="AG449" s="13"/>
      <c r="AH449" s="13" t="s">
        <v>5</v>
      </c>
      <c r="AI449" s="13"/>
      <c r="AJ449" s="13"/>
      <c r="AK449" s="13"/>
      <c r="AL449" s="13"/>
      <c r="AM449" s="13"/>
      <c r="AN449" s="28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</row>
    <row r="450" spans="1:54" ht="12.75">
      <c r="A450" s="13"/>
      <c r="B450" s="13"/>
      <c r="C450" s="324"/>
      <c r="D450" s="324"/>
      <c r="E450" s="324"/>
      <c r="F450" s="324"/>
      <c r="G450" s="324"/>
      <c r="H450" s="324"/>
      <c r="I450" s="324"/>
      <c r="J450" s="324"/>
      <c r="K450" s="324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27"/>
      <c r="AG450" s="35">
        <f>+MIN(AF437:AF448)</f>
        <v>125</v>
      </c>
      <c r="AH450" s="13"/>
      <c r="AI450" s="13"/>
      <c r="AJ450" s="13"/>
      <c r="AK450" s="13"/>
      <c r="AL450" s="13" t="str">
        <f>+O437</f>
        <v>Sheikhu Pura</v>
      </c>
      <c r="AM450" s="13" t="str">
        <f>+VLOOKUP(AG450,AF437:AK448,6,FALSE)</f>
        <v>60 deg</v>
      </c>
      <c r="AN450" s="28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</row>
    <row r="451" spans="1:54" ht="12.75">
      <c r="A451" s="13"/>
      <c r="B451" s="13"/>
      <c r="C451" s="324"/>
      <c r="D451" s="324"/>
      <c r="E451" s="324"/>
      <c r="F451" s="324"/>
      <c r="G451" s="324"/>
      <c r="H451" s="324"/>
      <c r="I451" s="324"/>
      <c r="J451" s="324"/>
      <c r="K451" s="324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27"/>
      <c r="AG451" s="13"/>
      <c r="AH451" s="13"/>
      <c r="AI451" s="13"/>
      <c r="AJ451" s="13"/>
      <c r="AK451" s="13"/>
      <c r="AL451" s="13"/>
      <c r="AM451" s="13"/>
      <c r="AN451" s="28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</row>
    <row r="452" spans="1:54" ht="12.75">
      <c r="A452" s="23"/>
      <c r="B452" s="478" t="s">
        <v>85</v>
      </c>
      <c r="C452" s="479"/>
      <c r="D452" s="479"/>
      <c r="E452" s="479"/>
      <c r="F452" s="479"/>
      <c r="G452" s="479"/>
      <c r="H452" s="333"/>
      <c r="I452" s="333"/>
      <c r="J452" s="333"/>
      <c r="K452" s="333"/>
      <c r="L452" s="53"/>
      <c r="M452" s="2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27"/>
      <c r="AG452" s="13"/>
      <c r="AH452" s="13"/>
      <c r="AI452" s="13"/>
      <c r="AJ452" s="13"/>
      <c r="AK452" s="13"/>
      <c r="AL452" s="13"/>
      <c r="AM452" s="13"/>
      <c r="AN452" s="28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</row>
    <row r="453" spans="1:54" ht="12.75" customHeight="1">
      <c r="A453" s="23"/>
      <c r="B453" s="479" t="s">
        <v>86</v>
      </c>
      <c r="C453" s="479"/>
      <c r="D453" s="479"/>
      <c r="E453" s="479"/>
      <c r="F453" s="479"/>
      <c r="G453" s="479"/>
      <c r="H453" s="334"/>
      <c r="I453" s="334"/>
      <c r="J453" s="334"/>
      <c r="K453" s="334"/>
      <c r="L453" s="54"/>
      <c r="M453" s="2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27"/>
      <c r="AG453" s="13"/>
      <c r="AH453" s="13"/>
      <c r="AI453" s="13"/>
      <c r="AJ453" s="13"/>
      <c r="AK453" s="13"/>
      <c r="AL453" s="13"/>
      <c r="AM453" s="13"/>
      <c r="AN453" s="28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</row>
    <row r="454" spans="1:54" ht="12.75">
      <c r="A454" s="13"/>
      <c r="B454" s="13"/>
      <c r="C454" s="324"/>
      <c r="D454" s="324"/>
      <c r="E454" s="324"/>
      <c r="F454" s="324"/>
      <c r="G454" s="324"/>
      <c r="H454" s="324"/>
      <c r="I454" s="324"/>
      <c r="J454" s="324"/>
      <c r="K454" s="324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27"/>
      <c r="AG454" s="13"/>
      <c r="AH454" s="13"/>
      <c r="AI454" s="13"/>
      <c r="AJ454" s="13"/>
      <c r="AK454" s="13"/>
      <c r="AL454" s="13"/>
      <c r="AM454" s="13"/>
      <c r="AN454" s="28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</row>
    <row r="455" spans="1:54" ht="12.75">
      <c r="A455" s="13"/>
      <c r="B455" s="13" t="s">
        <v>12</v>
      </c>
      <c r="C455" s="327" t="s">
        <v>13</v>
      </c>
      <c r="D455" s="324" t="s">
        <v>14</v>
      </c>
      <c r="E455" s="327" t="s">
        <v>15</v>
      </c>
      <c r="F455" s="324" t="s">
        <v>16</v>
      </c>
      <c r="G455" s="327" t="s">
        <v>17</v>
      </c>
      <c r="H455" s="324" t="s">
        <v>18</v>
      </c>
      <c r="I455" s="327" t="s">
        <v>19</v>
      </c>
      <c r="J455" s="324" t="s">
        <v>20</v>
      </c>
      <c r="K455" s="327" t="s">
        <v>21</v>
      </c>
      <c r="L455" s="13" t="s">
        <v>22</v>
      </c>
      <c r="M455" s="13" t="s">
        <v>23</v>
      </c>
      <c r="N455" s="13" t="s">
        <v>12</v>
      </c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27"/>
      <c r="AG455" s="13"/>
      <c r="AH455" s="13"/>
      <c r="AI455" s="13"/>
      <c r="AJ455" s="13"/>
      <c r="AK455" s="13"/>
      <c r="AL455" s="13"/>
      <c r="AM455" s="13"/>
      <c r="AN455" s="28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</row>
    <row r="456" spans="1:54" ht="12.75">
      <c r="A456" s="13"/>
      <c r="B456" s="13"/>
      <c r="C456" s="327" t="s">
        <v>24</v>
      </c>
      <c r="D456" s="324" t="s">
        <v>24</v>
      </c>
      <c r="E456" s="327" t="s">
        <v>24</v>
      </c>
      <c r="F456" s="324" t="s">
        <v>24</v>
      </c>
      <c r="G456" s="327" t="s">
        <v>24</v>
      </c>
      <c r="H456" s="324" t="s">
        <v>24</v>
      </c>
      <c r="I456" s="327" t="s">
        <v>24</v>
      </c>
      <c r="J456" s="324" t="s">
        <v>24</v>
      </c>
      <c r="K456" s="327" t="s">
        <v>24</v>
      </c>
      <c r="L456" s="13" t="s">
        <v>24</v>
      </c>
      <c r="M456" s="13" t="s">
        <v>25</v>
      </c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27"/>
      <c r="AG456" s="13"/>
      <c r="AH456" s="13"/>
      <c r="AI456" s="13"/>
      <c r="AJ456" s="13"/>
      <c r="AK456" s="13"/>
      <c r="AL456" s="13"/>
      <c r="AM456" s="13"/>
      <c r="AN456" s="28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</row>
    <row r="457" spans="1:54" ht="12.75">
      <c r="A457" s="13"/>
      <c r="B457" s="13"/>
      <c r="C457" s="327"/>
      <c r="D457" s="324"/>
      <c r="E457" s="327"/>
      <c r="F457" s="324"/>
      <c r="G457" s="327"/>
      <c r="H457" s="324"/>
      <c r="I457" s="327"/>
      <c r="J457" s="324"/>
      <c r="K457" s="327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27"/>
      <c r="AG457" s="13"/>
      <c r="AH457" s="31" t="s">
        <v>45</v>
      </c>
      <c r="AI457" s="31"/>
      <c r="AJ457" s="13"/>
      <c r="AK457" s="13"/>
      <c r="AL457" s="13"/>
      <c r="AM457" s="13"/>
      <c r="AN457" s="28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</row>
    <row r="458" spans="1:54" ht="12.75">
      <c r="A458" s="13" t="s">
        <v>85</v>
      </c>
      <c r="B458" s="13" t="s">
        <v>26</v>
      </c>
      <c r="C458" s="327">
        <v>83</v>
      </c>
      <c r="D458" s="324">
        <v>40</v>
      </c>
      <c r="E458" s="327">
        <v>103</v>
      </c>
      <c r="F458" s="324">
        <v>44</v>
      </c>
      <c r="G458" s="327">
        <v>118</v>
      </c>
      <c r="H458" s="324">
        <v>47</v>
      </c>
      <c r="I458" s="327">
        <v>126</v>
      </c>
      <c r="J458" s="324">
        <v>49</v>
      </c>
      <c r="K458" s="327">
        <v>127</v>
      </c>
      <c r="L458" s="13">
        <v>48</v>
      </c>
      <c r="M458" s="34">
        <v>11.2</v>
      </c>
      <c r="N458" s="13" t="s">
        <v>26</v>
      </c>
      <c r="O458" s="13" t="str">
        <f t="shared" si="44"/>
        <v>Sialkote</v>
      </c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27">
        <f>+MAX(C458,E458,G458,I458,K458,)</f>
        <v>127</v>
      </c>
      <c r="AG458" s="13"/>
      <c r="AH458" s="13" t="s">
        <v>26</v>
      </c>
      <c r="AI458" s="13" t="str">
        <f>+VLOOKUP(AG471,AF458:AH470,3,FALSE)</f>
        <v>Jan</v>
      </c>
      <c r="AJ458" s="13"/>
      <c r="AK458" s="13" t="str">
        <f aca="true" t="shared" si="49" ref="AK458:AK469">+INDEX($C$16:$K$16,MATCH(AF458,C458:K458,0))</f>
        <v>60 deg</v>
      </c>
      <c r="AL458" s="13"/>
      <c r="AM458" s="13"/>
      <c r="AN458" s="28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</row>
    <row r="459" spans="1:54" ht="12.75">
      <c r="A459" s="13" t="s">
        <v>85</v>
      </c>
      <c r="B459" s="13" t="s">
        <v>27</v>
      </c>
      <c r="C459" s="327">
        <v>101</v>
      </c>
      <c r="D459" s="324">
        <v>48</v>
      </c>
      <c r="E459" s="327">
        <v>119</v>
      </c>
      <c r="F459" s="324">
        <v>52</v>
      </c>
      <c r="G459" s="327">
        <v>131</v>
      </c>
      <c r="H459" s="324">
        <v>55</v>
      </c>
      <c r="I459" s="327">
        <v>136</v>
      </c>
      <c r="J459" s="324">
        <v>56</v>
      </c>
      <c r="K459" s="327">
        <v>133</v>
      </c>
      <c r="L459" s="13">
        <v>55</v>
      </c>
      <c r="M459" s="34">
        <v>15</v>
      </c>
      <c r="N459" s="13" t="s">
        <v>27</v>
      </c>
      <c r="O459" s="13" t="str">
        <f t="shared" si="44"/>
        <v>Sialkote</v>
      </c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27">
        <f aca="true" t="shared" si="50" ref="AF459:AF468">+MAX(C459,E459,G459,I459,K459,)</f>
        <v>136</v>
      </c>
      <c r="AG459" s="13"/>
      <c r="AH459" s="13" t="s">
        <v>27</v>
      </c>
      <c r="AI459" s="13"/>
      <c r="AJ459" s="13"/>
      <c r="AK459" s="13" t="str">
        <f t="shared" si="49"/>
        <v>45 deg</v>
      </c>
      <c r="AL459" s="13"/>
      <c r="AM459" s="13"/>
      <c r="AN459" s="28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</row>
    <row r="460" spans="1:54" ht="12.75">
      <c r="A460" s="13" t="s">
        <v>85</v>
      </c>
      <c r="B460" s="13" t="s">
        <v>28</v>
      </c>
      <c r="C460" s="327">
        <v>142</v>
      </c>
      <c r="D460" s="324">
        <v>65</v>
      </c>
      <c r="E460" s="327">
        <v>158</v>
      </c>
      <c r="F460" s="324">
        <v>70</v>
      </c>
      <c r="G460" s="327">
        <v>165</v>
      </c>
      <c r="H460" s="324">
        <v>72</v>
      </c>
      <c r="I460" s="327">
        <v>164</v>
      </c>
      <c r="J460" s="324">
        <v>71</v>
      </c>
      <c r="K460" s="327">
        <v>154</v>
      </c>
      <c r="L460" s="13">
        <v>68</v>
      </c>
      <c r="M460" s="34">
        <v>20.3</v>
      </c>
      <c r="N460" s="13" t="s">
        <v>28</v>
      </c>
      <c r="O460" s="13" t="str">
        <f t="shared" si="44"/>
        <v>Sialkote</v>
      </c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27">
        <f t="shared" si="50"/>
        <v>165</v>
      </c>
      <c r="AG460" s="13"/>
      <c r="AH460" s="13" t="s">
        <v>28</v>
      </c>
      <c r="AI460" s="13"/>
      <c r="AJ460" s="13"/>
      <c r="AK460" s="13" t="str">
        <f t="shared" si="49"/>
        <v>30 deg</v>
      </c>
      <c r="AL460" s="13"/>
      <c r="AM460" s="13"/>
      <c r="AN460" s="28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</row>
    <row r="461" spans="1:54" ht="12.75">
      <c r="A461" s="13" t="s">
        <v>85</v>
      </c>
      <c r="B461" s="13" t="s">
        <v>29</v>
      </c>
      <c r="C461" s="327">
        <v>162</v>
      </c>
      <c r="D461" s="324">
        <v>83</v>
      </c>
      <c r="E461" s="327">
        <v>169</v>
      </c>
      <c r="F461" s="324">
        <v>86</v>
      </c>
      <c r="G461" s="327">
        <v>168</v>
      </c>
      <c r="H461" s="324">
        <v>86</v>
      </c>
      <c r="I461" s="327">
        <v>158</v>
      </c>
      <c r="J461" s="324">
        <v>83</v>
      </c>
      <c r="K461" s="327">
        <v>140</v>
      </c>
      <c r="L461" s="13">
        <v>76</v>
      </c>
      <c r="M461" s="34">
        <v>26.6</v>
      </c>
      <c r="N461" s="13" t="s">
        <v>29</v>
      </c>
      <c r="O461" s="13" t="str">
        <f t="shared" si="44"/>
        <v>Sialkote</v>
      </c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27">
        <f t="shared" si="50"/>
        <v>169</v>
      </c>
      <c r="AG461" s="13"/>
      <c r="AH461" s="13" t="s">
        <v>29</v>
      </c>
      <c r="AI461" s="13"/>
      <c r="AJ461" s="13"/>
      <c r="AK461" s="13" t="str">
        <f t="shared" si="49"/>
        <v>15 deg</v>
      </c>
      <c r="AL461" s="13"/>
      <c r="AM461" s="13"/>
      <c r="AN461" s="28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</row>
    <row r="462" spans="1:54" ht="12.75">
      <c r="A462" s="13" t="s">
        <v>85</v>
      </c>
      <c r="B462" s="13" t="s">
        <v>4</v>
      </c>
      <c r="C462" s="327">
        <v>187</v>
      </c>
      <c r="D462" s="324">
        <v>92</v>
      </c>
      <c r="E462" s="327">
        <v>188</v>
      </c>
      <c r="F462" s="324">
        <v>94</v>
      </c>
      <c r="G462" s="327">
        <v>180</v>
      </c>
      <c r="H462" s="324">
        <v>91</v>
      </c>
      <c r="I462" s="327">
        <v>162</v>
      </c>
      <c r="J462" s="324">
        <v>86</v>
      </c>
      <c r="K462" s="327">
        <v>137</v>
      </c>
      <c r="L462" s="13">
        <v>78</v>
      </c>
      <c r="M462" s="34">
        <v>31.7</v>
      </c>
      <c r="N462" s="13" t="s">
        <v>4</v>
      </c>
      <c r="O462" s="13" t="str">
        <f t="shared" si="44"/>
        <v>Sialkote</v>
      </c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27">
        <f t="shared" si="50"/>
        <v>188</v>
      </c>
      <c r="AG462" s="13"/>
      <c r="AH462" s="13" t="s">
        <v>4</v>
      </c>
      <c r="AI462" s="13"/>
      <c r="AJ462" s="13"/>
      <c r="AK462" s="13" t="str">
        <f t="shared" si="49"/>
        <v>15 deg</v>
      </c>
      <c r="AL462" s="13"/>
      <c r="AM462" s="13"/>
      <c r="AN462" s="28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</row>
    <row r="463" spans="1:54" ht="12.75">
      <c r="A463" s="13" t="s">
        <v>85</v>
      </c>
      <c r="B463" s="13" t="s">
        <v>30</v>
      </c>
      <c r="C463" s="327">
        <v>184</v>
      </c>
      <c r="D463" s="324">
        <v>97</v>
      </c>
      <c r="E463" s="327">
        <v>181</v>
      </c>
      <c r="F463" s="324">
        <v>97</v>
      </c>
      <c r="G463" s="327">
        <v>169</v>
      </c>
      <c r="H463" s="324">
        <v>94</v>
      </c>
      <c r="I463" s="327">
        <v>150</v>
      </c>
      <c r="J463" s="324">
        <v>87</v>
      </c>
      <c r="K463" s="327">
        <v>124</v>
      </c>
      <c r="L463" s="13">
        <v>78</v>
      </c>
      <c r="M463" s="34">
        <v>32.2</v>
      </c>
      <c r="N463" s="13" t="s">
        <v>30</v>
      </c>
      <c r="O463" s="13" t="str">
        <f t="shared" si="44"/>
        <v>Sialkote</v>
      </c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27">
        <f t="shared" si="50"/>
        <v>184</v>
      </c>
      <c r="AG463" s="13"/>
      <c r="AH463" s="13" t="s">
        <v>30</v>
      </c>
      <c r="AI463" s="13"/>
      <c r="AJ463" s="13"/>
      <c r="AK463" s="13" t="str">
        <f t="shared" si="49"/>
        <v>0 deg</v>
      </c>
      <c r="AL463" s="13"/>
      <c r="AM463" s="13"/>
      <c r="AN463" s="28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</row>
    <row r="464" spans="1:54" ht="12.75">
      <c r="A464" s="13" t="s">
        <v>85</v>
      </c>
      <c r="B464" s="13" t="s">
        <v>31</v>
      </c>
      <c r="C464" s="327">
        <v>166</v>
      </c>
      <c r="D464" s="324">
        <v>101</v>
      </c>
      <c r="E464" s="327">
        <v>164</v>
      </c>
      <c r="F464" s="324">
        <v>101</v>
      </c>
      <c r="G464" s="327">
        <v>155</v>
      </c>
      <c r="H464" s="324">
        <v>97</v>
      </c>
      <c r="I464" s="327">
        <v>138</v>
      </c>
      <c r="J464" s="324">
        <v>90</v>
      </c>
      <c r="K464" s="327">
        <v>116</v>
      </c>
      <c r="L464" s="13">
        <v>80</v>
      </c>
      <c r="M464" s="34">
        <v>30.6</v>
      </c>
      <c r="N464" s="13" t="s">
        <v>31</v>
      </c>
      <c r="O464" s="13" t="str">
        <f t="shared" si="44"/>
        <v>Sialkote</v>
      </c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27">
        <f t="shared" si="50"/>
        <v>166</v>
      </c>
      <c r="AG464" s="13"/>
      <c r="AH464" s="13" t="s">
        <v>31</v>
      </c>
      <c r="AI464" s="13"/>
      <c r="AJ464" s="13"/>
      <c r="AK464" s="13" t="str">
        <f t="shared" si="49"/>
        <v>0 deg</v>
      </c>
      <c r="AL464" s="13"/>
      <c r="AM464" s="13"/>
      <c r="AN464" s="28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</row>
    <row r="465" spans="1:54" ht="12.75">
      <c r="A465" s="13" t="s">
        <v>85</v>
      </c>
      <c r="B465" s="13" t="s">
        <v>32</v>
      </c>
      <c r="C465" s="327">
        <v>160</v>
      </c>
      <c r="D465" s="324">
        <v>94</v>
      </c>
      <c r="E465" s="327">
        <v>164</v>
      </c>
      <c r="F465" s="324">
        <v>96</v>
      </c>
      <c r="G465" s="327">
        <v>159</v>
      </c>
      <c r="H465" s="324">
        <v>94</v>
      </c>
      <c r="I465" s="327">
        <v>147</v>
      </c>
      <c r="J465" s="324">
        <v>89</v>
      </c>
      <c r="K465" s="327">
        <v>128</v>
      </c>
      <c r="L465" s="13">
        <v>80</v>
      </c>
      <c r="M465" s="34">
        <v>30.1</v>
      </c>
      <c r="N465" s="13" t="s">
        <v>32</v>
      </c>
      <c r="O465" s="13" t="str">
        <f t="shared" si="44"/>
        <v>Sialkote</v>
      </c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27">
        <f t="shared" si="50"/>
        <v>164</v>
      </c>
      <c r="AG465" s="13"/>
      <c r="AH465" s="13" t="s">
        <v>32</v>
      </c>
      <c r="AI465" s="13"/>
      <c r="AJ465" s="13"/>
      <c r="AK465" s="13" t="str">
        <f t="shared" si="49"/>
        <v>15 deg</v>
      </c>
      <c r="AL465" s="13"/>
      <c r="AM465" s="13"/>
      <c r="AN465" s="28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</row>
    <row r="466" spans="1:54" ht="12.75">
      <c r="A466" s="13" t="s">
        <v>85</v>
      </c>
      <c r="B466" s="13" t="s">
        <v>33</v>
      </c>
      <c r="C466" s="327">
        <v>150</v>
      </c>
      <c r="D466" s="324">
        <v>74</v>
      </c>
      <c r="E466" s="327">
        <v>162</v>
      </c>
      <c r="F466" s="324">
        <v>78</v>
      </c>
      <c r="G466" s="327">
        <v>165</v>
      </c>
      <c r="H466" s="324">
        <v>79</v>
      </c>
      <c r="I466" s="327">
        <v>160</v>
      </c>
      <c r="J466" s="324">
        <v>78</v>
      </c>
      <c r="K466" s="327">
        <v>147</v>
      </c>
      <c r="L466" s="13">
        <v>73</v>
      </c>
      <c r="M466" s="34">
        <v>28.7</v>
      </c>
      <c r="N466" s="13" t="s">
        <v>33</v>
      </c>
      <c r="O466" s="13" t="str">
        <f>+A466</f>
        <v>Sialkote</v>
      </c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27">
        <f t="shared" si="50"/>
        <v>165</v>
      </c>
      <c r="AG466" s="13"/>
      <c r="AH466" s="13" t="s">
        <v>33</v>
      </c>
      <c r="AI466" s="13"/>
      <c r="AJ466" s="13"/>
      <c r="AK466" s="13" t="str">
        <f t="shared" si="49"/>
        <v>30 deg</v>
      </c>
      <c r="AL466" s="13"/>
      <c r="AM466" s="13"/>
      <c r="AN466" s="28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</row>
    <row r="467" spans="1:54" ht="12.75">
      <c r="A467" s="13" t="s">
        <v>85</v>
      </c>
      <c r="B467" s="13" t="s">
        <v>34</v>
      </c>
      <c r="C467" s="327">
        <v>134</v>
      </c>
      <c r="D467" s="324">
        <v>59</v>
      </c>
      <c r="E467" s="327">
        <v>156</v>
      </c>
      <c r="F467" s="324">
        <v>65</v>
      </c>
      <c r="G467" s="327">
        <v>168</v>
      </c>
      <c r="H467" s="324">
        <v>69</v>
      </c>
      <c r="I467" s="327">
        <v>172</v>
      </c>
      <c r="J467" s="324">
        <v>70</v>
      </c>
      <c r="K467" s="327">
        <v>166</v>
      </c>
      <c r="L467" s="13">
        <v>69</v>
      </c>
      <c r="M467" s="34">
        <v>24.3</v>
      </c>
      <c r="N467" s="13" t="s">
        <v>34</v>
      </c>
      <c r="O467" s="13" t="str">
        <f>+A467</f>
        <v>Sialkote</v>
      </c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27">
        <f t="shared" si="50"/>
        <v>172</v>
      </c>
      <c r="AG467" s="13"/>
      <c r="AH467" s="13" t="s">
        <v>34</v>
      </c>
      <c r="AI467" s="13"/>
      <c r="AJ467" s="13"/>
      <c r="AK467" s="13" t="str">
        <f t="shared" si="49"/>
        <v>45 deg</v>
      </c>
      <c r="AL467" s="13"/>
      <c r="AM467" s="13"/>
      <c r="AN467" s="28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</row>
    <row r="468" spans="1:54" ht="12.75">
      <c r="A468" s="13" t="s">
        <v>85</v>
      </c>
      <c r="B468" s="13" t="s">
        <v>35</v>
      </c>
      <c r="C468" s="327">
        <v>100</v>
      </c>
      <c r="D468" s="324">
        <v>42</v>
      </c>
      <c r="E468" s="327">
        <v>124</v>
      </c>
      <c r="F468" s="324">
        <v>48</v>
      </c>
      <c r="G468" s="327">
        <v>142</v>
      </c>
      <c r="H468" s="324">
        <v>52</v>
      </c>
      <c r="I468" s="327">
        <v>152</v>
      </c>
      <c r="J468" s="324">
        <v>54</v>
      </c>
      <c r="K468" s="327">
        <v>153</v>
      </c>
      <c r="L468" s="13">
        <v>54</v>
      </c>
      <c r="M468" s="34">
        <v>18.2</v>
      </c>
      <c r="N468" s="13" t="s">
        <v>35</v>
      </c>
      <c r="O468" s="13" t="str">
        <f>+A468</f>
        <v>Sialkote</v>
      </c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27">
        <f t="shared" si="50"/>
        <v>153</v>
      </c>
      <c r="AG468" s="13"/>
      <c r="AH468" s="13" t="s">
        <v>35</v>
      </c>
      <c r="AI468" s="13"/>
      <c r="AJ468" s="13"/>
      <c r="AK468" s="13" t="str">
        <f t="shared" si="49"/>
        <v>60 deg</v>
      </c>
      <c r="AL468" s="13"/>
      <c r="AM468" s="13"/>
      <c r="AN468" s="28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</row>
    <row r="469" spans="1:54" ht="12.75">
      <c r="A469" s="16" t="s">
        <v>85</v>
      </c>
      <c r="B469" s="16" t="s">
        <v>36</v>
      </c>
      <c r="C469" s="330">
        <v>83</v>
      </c>
      <c r="D469" s="331">
        <v>39</v>
      </c>
      <c r="E469" s="330">
        <v>106</v>
      </c>
      <c r="F469" s="331">
        <v>45</v>
      </c>
      <c r="G469" s="330">
        <v>123</v>
      </c>
      <c r="H469" s="331">
        <v>48</v>
      </c>
      <c r="I469" s="330">
        <v>133</v>
      </c>
      <c r="J469" s="331">
        <v>51</v>
      </c>
      <c r="K469" s="330">
        <v>136</v>
      </c>
      <c r="L469" s="16">
        <v>51</v>
      </c>
      <c r="M469" s="48">
        <v>12.9</v>
      </c>
      <c r="N469" s="16" t="s">
        <v>36</v>
      </c>
      <c r="O469" s="13" t="str">
        <f>+A469</f>
        <v>Sialkote</v>
      </c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27">
        <f>+MAX(C469,E469,G469,I469,K469,)</f>
        <v>136</v>
      </c>
      <c r="AG469" s="13"/>
      <c r="AH469" s="16" t="s">
        <v>36</v>
      </c>
      <c r="AI469" s="13"/>
      <c r="AJ469" s="13"/>
      <c r="AK469" s="13" t="str">
        <f t="shared" si="49"/>
        <v>60 deg</v>
      </c>
      <c r="AL469" s="13"/>
      <c r="AM469" s="13"/>
      <c r="AN469" s="28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</row>
    <row r="470" spans="1:54" ht="12.75">
      <c r="A470" s="13" t="s">
        <v>85</v>
      </c>
      <c r="B470" s="13" t="s">
        <v>5</v>
      </c>
      <c r="C470" s="327">
        <v>1651</v>
      </c>
      <c r="D470" s="324">
        <v>835</v>
      </c>
      <c r="E470" s="327">
        <v>1793</v>
      </c>
      <c r="F470" s="324">
        <v>875</v>
      </c>
      <c r="G470" s="327">
        <v>1843</v>
      </c>
      <c r="H470" s="324">
        <v>884</v>
      </c>
      <c r="I470" s="327">
        <v>1797</v>
      </c>
      <c r="J470" s="324">
        <v>862</v>
      </c>
      <c r="K470" s="327">
        <v>1659</v>
      </c>
      <c r="L470" s="13">
        <v>811</v>
      </c>
      <c r="M470" s="34">
        <v>23.5</v>
      </c>
      <c r="N470" s="13" t="s">
        <v>5</v>
      </c>
      <c r="O470" s="13" t="str">
        <f>+A470</f>
        <v>Sialkote</v>
      </c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27"/>
      <c r="AG470" s="13"/>
      <c r="AH470" s="13" t="s">
        <v>5</v>
      </c>
      <c r="AI470" s="13"/>
      <c r="AJ470" s="13"/>
      <c r="AK470" s="13"/>
      <c r="AL470" s="13"/>
      <c r="AM470" s="13"/>
      <c r="AN470" s="28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</row>
    <row r="471" spans="1:54" ht="13.5" thickBot="1">
      <c r="A471" s="13"/>
      <c r="B471" s="13"/>
      <c r="C471" s="324"/>
      <c r="D471" s="324"/>
      <c r="E471" s="324"/>
      <c r="F471" s="324"/>
      <c r="G471" s="324"/>
      <c r="H471" s="324"/>
      <c r="I471" s="324"/>
      <c r="J471" s="324"/>
      <c r="K471" s="324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36"/>
      <c r="AG471" s="40">
        <f>+MIN(AF458:AF469)</f>
        <v>127</v>
      </c>
      <c r="AH471" s="39"/>
      <c r="AI471" s="39"/>
      <c r="AJ471" s="39"/>
      <c r="AK471" s="39"/>
      <c r="AL471" s="39" t="str">
        <f>+O458</f>
        <v>Sialkote</v>
      </c>
      <c r="AM471" s="39" t="str">
        <f>+VLOOKUP(AG471,AF458:AK469,6,FALSE)</f>
        <v>60 deg</v>
      </c>
      <c r="AN471" s="41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</row>
    <row r="472" spans="1:54" ht="12.75">
      <c r="A472" s="13"/>
      <c r="B472" s="13"/>
      <c r="C472" s="324"/>
      <c r="D472" s="324"/>
      <c r="E472" s="324"/>
      <c r="F472" s="324"/>
      <c r="G472" s="324"/>
      <c r="H472" s="324"/>
      <c r="I472" s="324"/>
      <c r="J472" s="324"/>
      <c r="K472" s="324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20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</row>
    <row r="473" spans="1:54" ht="12.75">
      <c r="A473" s="13"/>
      <c r="B473" s="13"/>
      <c r="C473" s="324"/>
      <c r="D473" s="324"/>
      <c r="E473" s="324"/>
      <c r="F473" s="324"/>
      <c r="G473" s="324"/>
      <c r="H473" s="324"/>
      <c r="I473" s="324"/>
      <c r="J473" s="324"/>
      <c r="K473" s="324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20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</row>
    <row r="474" spans="1:54" ht="12.75">
      <c r="A474" s="13"/>
      <c r="B474" s="13"/>
      <c r="C474" s="324"/>
      <c r="D474" s="324"/>
      <c r="E474" s="324"/>
      <c r="F474" s="324"/>
      <c r="G474" s="324"/>
      <c r="H474" s="324"/>
      <c r="I474" s="324"/>
      <c r="J474" s="324"/>
      <c r="K474" s="324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20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</row>
    <row r="475" spans="1:54" ht="12.75">
      <c r="A475" s="13"/>
      <c r="B475" s="13"/>
      <c r="C475" s="324"/>
      <c r="D475" s="324"/>
      <c r="E475" s="324"/>
      <c r="F475" s="324"/>
      <c r="G475" s="324"/>
      <c r="H475" s="324"/>
      <c r="I475" s="324"/>
      <c r="J475" s="324"/>
      <c r="K475" s="324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20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</row>
    <row r="476" spans="1:54" ht="12.75">
      <c r="A476" s="13"/>
      <c r="B476" s="13"/>
      <c r="C476" s="324"/>
      <c r="D476" s="324"/>
      <c r="E476" s="324"/>
      <c r="F476" s="324"/>
      <c r="G476" s="324"/>
      <c r="H476" s="324"/>
      <c r="I476" s="324"/>
      <c r="J476" s="324"/>
      <c r="K476" s="324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20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</row>
    <row r="477" spans="1:54" ht="12.75">
      <c r="A477" s="13"/>
      <c r="B477" s="13"/>
      <c r="C477" s="324"/>
      <c r="D477" s="324"/>
      <c r="E477" s="324"/>
      <c r="F477" s="324"/>
      <c r="G477" s="324"/>
      <c r="H477" s="324"/>
      <c r="I477" s="324"/>
      <c r="J477" s="324"/>
      <c r="K477" s="324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20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</row>
    <row r="478" spans="1:54" ht="12.75">
      <c r="A478" s="13"/>
      <c r="B478" s="13"/>
      <c r="C478" s="324"/>
      <c r="D478" s="324"/>
      <c r="E478" s="324"/>
      <c r="F478" s="324"/>
      <c r="G478" s="324"/>
      <c r="H478" s="324"/>
      <c r="I478" s="324"/>
      <c r="J478" s="324"/>
      <c r="K478" s="324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20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</row>
    <row r="479" spans="1:54" ht="12.75">
      <c r="A479" s="13"/>
      <c r="B479" s="13"/>
      <c r="C479" s="324"/>
      <c r="D479" s="324"/>
      <c r="E479" s="324"/>
      <c r="F479" s="324"/>
      <c r="G479" s="324"/>
      <c r="H479" s="324"/>
      <c r="I479" s="324"/>
      <c r="J479" s="324"/>
      <c r="K479" s="324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20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</row>
    <row r="480" spans="1:54" ht="12.75">
      <c r="A480" s="13"/>
      <c r="B480" s="13"/>
      <c r="C480" s="324"/>
      <c r="D480" s="324"/>
      <c r="E480" s="324"/>
      <c r="F480" s="324"/>
      <c r="G480" s="324"/>
      <c r="H480" s="324"/>
      <c r="I480" s="324"/>
      <c r="J480" s="324"/>
      <c r="K480" s="324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20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</row>
    <row r="481" spans="1:54" ht="12.75">
      <c r="A481" s="13"/>
      <c r="B481" s="13"/>
      <c r="C481" s="324"/>
      <c r="D481" s="324"/>
      <c r="E481" s="324"/>
      <c r="F481" s="324"/>
      <c r="G481" s="324"/>
      <c r="H481" s="324"/>
      <c r="I481" s="324"/>
      <c r="J481" s="324"/>
      <c r="K481" s="324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20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</row>
    <row r="482" spans="1:54" ht="12.75">
      <c r="A482" s="13"/>
      <c r="B482" s="13"/>
      <c r="C482" s="324"/>
      <c r="D482" s="324"/>
      <c r="E482" s="324"/>
      <c r="F482" s="324"/>
      <c r="G482" s="324"/>
      <c r="H482" s="324"/>
      <c r="I482" s="324"/>
      <c r="J482" s="324"/>
      <c r="K482" s="324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20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</row>
    <row r="483" spans="1:54" ht="12.75">
      <c r="A483" s="13"/>
      <c r="B483" s="13"/>
      <c r="C483" s="324"/>
      <c r="D483" s="324"/>
      <c r="E483" s="324"/>
      <c r="F483" s="324"/>
      <c r="G483" s="324"/>
      <c r="H483" s="324"/>
      <c r="I483" s="324"/>
      <c r="J483" s="324"/>
      <c r="K483" s="324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20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</row>
    <row r="484" spans="1:54" ht="12.75">
      <c r="A484" s="13"/>
      <c r="B484" s="13"/>
      <c r="C484" s="324"/>
      <c r="D484" s="324"/>
      <c r="E484" s="324"/>
      <c r="F484" s="324"/>
      <c r="G484" s="324"/>
      <c r="H484" s="324"/>
      <c r="I484" s="324"/>
      <c r="J484" s="324"/>
      <c r="K484" s="324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20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</row>
    <row r="485" spans="1:54" ht="12.75">
      <c r="A485" s="13"/>
      <c r="B485" s="13"/>
      <c r="C485" s="324"/>
      <c r="D485" s="324"/>
      <c r="E485" s="324"/>
      <c r="F485" s="324"/>
      <c r="G485" s="324"/>
      <c r="H485" s="324"/>
      <c r="I485" s="324"/>
      <c r="J485" s="324"/>
      <c r="K485" s="324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20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</row>
    <row r="486" spans="1:54" ht="12.75">
      <c r="A486" s="13"/>
      <c r="B486" s="13"/>
      <c r="C486" s="324"/>
      <c r="D486" s="324"/>
      <c r="E486" s="324"/>
      <c r="F486" s="324"/>
      <c r="G486" s="324"/>
      <c r="H486" s="324"/>
      <c r="I486" s="324"/>
      <c r="J486" s="324"/>
      <c r="K486" s="324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20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</row>
    <row r="487" spans="1:54" ht="12.75">
      <c r="A487" s="13"/>
      <c r="B487" s="13"/>
      <c r="C487" s="324"/>
      <c r="D487" s="324"/>
      <c r="E487" s="324"/>
      <c r="F487" s="324"/>
      <c r="G487" s="324"/>
      <c r="H487" s="324"/>
      <c r="I487" s="324"/>
      <c r="J487" s="324"/>
      <c r="K487" s="324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20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</row>
    <row r="488" spans="1:54" ht="12.75">
      <c r="A488" s="13"/>
      <c r="B488" s="13"/>
      <c r="C488" s="324"/>
      <c r="D488" s="324"/>
      <c r="E488" s="324"/>
      <c r="F488" s="324"/>
      <c r="G488" s="324"/>
      <c r="H488" s="324"/>
      <c r="I488" s="324"/>
      <c r="J488" s="324"/>
      <c r="K488" s="324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20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</row>
    <row r="489" spans="1:54" ht="12.75">
      <c r="A489" s="13"/>
      <c r="B489" s="13"/>
      <c r="C489" s="324"/>
      <c r="D489" s="324"/>
      <c r="E489" s="324"/>
      <c r="F489" s="324"/>
      <c r="G489" s="324"/>
      <c r="H489" s="324"/>
      <c r="I489" s="324"/>
      <c r="J489" s="324"/>
      <c r="K489" s="324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20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</row>
    <row r="490" spans="1:54" ht="12.75">
      <c r="A490" s="13"/>
      <c r="B490" s="13"/>
      <c r="C490" s="324"/>
      <c r="D490" s="324"/>
      <c r="E490" s="324"/>
      <c r="F490" s="324"/>
      <c r="G490" s="324"/>
      <c r="H490" s="324"/>
      <c r="I490" s="324"/>
      <c r="J490" s="324"/>
      <c r="K490" s="324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20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</row>
    <row r="491" spans="1:54" ht="12.75">
      <c r="A491" s="13"/>
      <c r="B491" s="13"/>
      <c r="C491" s="324"/>
      <c r="D491" s="324"/>
      <c r="E491" s="324"/>
      <c r="F491" s="324"/>
      <c r="G491" s="324"/>
      <c r="H491" s="324"/>
      <c r="I491" s="324"/>
      <c r="J491" s="324"/>
      <c r="K491" s="324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20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</row>
    <row r="492" spans="1:54" ht="12.75">
      <c r="A492" s="13"/>
      <c r="B492" s="13"/>
      <c r="C492" s="324"/>
      <c r="D492" s="324"/>
      <c r="E492" s="324"/>
      <c r="F492" s="324"/>
      <c r="G492" s="324"/>
      <c r="H492" s="324"/>
      <c r="I492" s="324"/>
      <c r="J492" s="324"/>
      <c r="K492" s="324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20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</row>
    <row r="493" spans="1:54" ht="12.75">
      <c r="A493" s="13"/>
      <c r="B493" s="13"/>
      <c r="C493" s="324"/>
      <c r="D493" s="324"/>
      <c r="E493" s="324"/>
      <c r="F493" s="324"/>
      <c r="G493" s="324"/>
      <c r="H493" s="324"/>
      <c r="I493" s="324"/>
      <c r="J493" s="324"/>
      <c r="K493" s="324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20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</row>
    <row r="494" spans="1:54" ht="12.75">
      <c r="A494" s="13"/>
      <c r="B494" s="13"/>
      <c r="C494" s="324"/>
      <c r="D494" s="324"/>
      <c r="E494" s="324"/>
      <c r="F494" s="324"/>
      <c r="G494" s="324"/>
      <c r="H494" s="324"/>
      <c r="I494" s="324"/>
      <c r="J494" s="324"/>
      <c r="K494" s="324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20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</row>
    <row r="495" spans="1:54" ht="12.75">
      <c r="A495" s="13"/>
      <c r="B495" s="13"/>
      <c r="C495" s="324"/>
      <c r="D495" s="324"/>
      <c r="E495" s="324"/>
      <c r="F495" s="324"/>
      <c r="G495" s="324"/>
      <c r="H495" s="324"/>
      <c r="I495" s="324"/>
      <c r="J495" s="324"/>
      <c r="K495" s="324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20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</row>
    <row r="496" spans="1:54" ht="12.75">
      <c r="A496" s="13"/>
      <c r="B496" s="13"/>
      <c r="C496" s="324"/>
      <c r="D496" s="324"/>
      <c r="E496" s="324"/>
      <c r="F496" s="324"/>
      <c r="G496" s="324"/>
      <c r="H496" s="324"/>
      <c r="I496" s="324"/>
      <c r="J496" s="324"/>
      <c r="K496" s="324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20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</row>
    <row r="497" spans="1:54" ht="12.75">
      <c r="A497" s="13"/>
      <c r="B497" s="13"/>
      <c r="C497" s="324"/>
      <c r="D497" s="324"/>
      <c r="E497" s="324"/>
      <c r="F497" s="324"/>
      <c r="G497" s="324"/>
      <c r="H497" s="324"/>
      <c r="I497" s="324"/>
      <c r="J497" s="324"/>
      <c r="K497" s="324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20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</row>
    <row r="498" spans="1:54" ht="12.75">
      <c r="A498" s="13"/>
      <c r="B498" s="13"/>
      <c r="C498" s="324"/>
      <c r="D498" s="324"/>
      <c r="E498" s="324"/>
      <c r="F498" s="324"/>
      <c r="G498" s="324"/>
      <c r="H498" s="324"/>
      <c r="I498" s="324"/>
      <c r="J498" s="324"/>
      <c r="K498" s="324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20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</row>
    <row r="499" spans="1:54" ht="12.75">
      <c r="A499" s="13"/>
      <c r="B499" s="13"/>
      <c r="C499" s="324"/>
      <c r="D499" s="324"/>
      <c r="E499" s="324"/>
      <c r="F499" s="324"/>
      <c r="G499" s="324"/>
      <c r="H499" s="324"/>
      <c r="I499" s="324"/>
      <c r="J499" s="324"/>
      <c r="K499" s="324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20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</row>
    <row r="500" spans="1:54" ht="12.75">
      <c r="A500" s="13"/>
      <c r="B500" s="13"/>
      <c r="C500" s="324"/>
      <c r="D500" s="324"/>
      <c r="E500" s="324"/>
      <c r="F500" s="324"/>
      <c r="G500" s="324"/>
      <c r="H500" s="324"/>
      <c r="I500" s="324"/>
      <c r="J500" s="324"/>
      <c r="K500" s="324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20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</row>
    <row r="501" spans="1:54" ht="12.75">
      <c r="A501" s="13"/>
      <c r="B501" s="13"/>
      <c r="C501" s="324"/>
      <c r="D501" s="324"/>
      <c r="E501" s="324"/>
      <c r="F501" s="324"/>
      <c r="G501" s="324"/>
      <c r="H501" s="324"/>
      <c r="I501" s="324"/>
      <c r="J501" s="324"/>
      <c r="K501" s="324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20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</row>
    <row r="502" spans="1:54" ht="12.75">
      <c r="A502" s="13"/>
      <c r="B502" s="13"/>
      <c r="C502" s="324"/>
      <c r="D502" s="324"/>
      <c r="E502" s="324"/>
      <c r="F502" s="324"/>
      <c r="G502" s="324"/>
      <c r="H502" s="324"/>
      <c r="I502" s="324"/>
      <c r="J502" s="324"/>
      <c r="K502" s="324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20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</row>
    <row r="503" spans="1:54" ht="12.75">
      <c r="A503" s="13"/>
      <c r="B503" s="13"/>
      <c r="C503" s="324"/>
      <c r="D503" s="324"/>
      <c r="E503" s="324"/>
      <c r="F503" s="324"/>
      <c r="G503" s="324"/>
      <c r="H503" s="324"/>
      <c r="I503" s="324"/>
      <c r="J503" s="324"/>
      <c r="K503" s="324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20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</row>
    <row r="504" spans="1:54" ht="12.75">
      <c r="A504" s="13"/>
      <c r="B504" s="13"/>
      <c r="C504" s="324"/>
      <c r="D504" s="324"/>
      <c r="E504" s="324"/>
      <c r="F504" s="324"/>
      <c r="G504" s="324"/>
      <c r="H504" s="324"/>
      <c r="I504" s="324"/>
      <c r="J504" s="324"/>
      <c r="K504" s="324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20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</row>
    <row r="505" spans="1:54" ht="12.75">
      <c r="A505" s="13"/>
      <c r="B505" s="13"/>
      <c r="C505" s="324"/>
      <c r="D505" s="324"/>
      <c r="E505" s="324"/>
      <c r="F505" s="324"/>
      <c r="G505" s="324"/>
      <c r="H505" s="324"/>
      <c r="I505" s="324"/>
      <c r="J505" s="324"/>
      <c r="K505" s="324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20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</row>
    <row r="506" spans="1:54" ht="12.75">
      <c r="A506" s="13"/>
      <c r="B506" s="13"/>
      <c r="C506" s="324"/>
      <c r="D506" s="324"/>
      <c r="E506" s="324"/>
      <c r="F506" s="324"/>
      <c r="G506" s="324"/>
      <c r="H506" s="324"/>
      <c r="I506" s="324"/>
      <c r="J506" s="324"/>
      <c r="K506" s="324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20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</row>
    <row r="507" spans="1:54" ht="12.75">
      <c r="A507" s="13"/>
      <c r="B507" s="13"/>
      <c r="C507" s="324"/>
      <c r="D507" s="324"/>
      <c r="E507" s="324"/>
      <c r="F507" s="324"/>
      <c r="G507" s="324"/>
      <c r="H507" s="324"/>
      <c r="I507" s="324"/>
      <c r="J507" s="324"/>
      <c r="K507" s="324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20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</row>
    <row r="508" spans="1:54" ht="12.75">
      <c r="A508" s="13"/>
      <c r="B508" s="13"/>
      <c r="C508" s="324"/>
      <c r="D508" s="324"/>
      <c r="E508" s="324"/>
      <c r="F508" s="324"/>
      <c r="G508" s="324"/>
      <c r="H508" s="324"/>
      <c r="I508" s="324"/>
      <c r="J508" s="324"/>
      <c r="K508" s="324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20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</row>
    <row r="509" spans="1:54" ht="12.75">
      <c r="A509" s="13"/>
      <c r="B509" s="13"/>
      <c r="C509" s="324"/>
      <c r="D509" s="324"/>
      <c r="E509" s="324"/>
      <c r="F509" s="324"/>
      <c r="G509" s="324"/>
      <c r="H509" s="324"/>
      <c r="I509" s="324"/>
      <c r="J509" s="324"/>
      <c r="K509" s="324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20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</row>
    <row r="510" spans="1:54" ht="12.75">
      <c r="A510" s="13"/>
      <c r="B510" s="13"/>
      <c r="C510" s="324"/>
      <c r="D510" s="324"/>
      <c r="E510" s="324"/>
      <c r="F510" s="324"/>
      <c r="G510" s="324"/>
      <c r="H510" s="324"/>
      <c r="I510" s="324"/>
      <c r="J510" s="324"/>
      <c r="K510" s="324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20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</row>
    <row r="511" spans="1:54" ht="12.75">
      <c r="A511" s="13"/>
      <c r="B511" s="13"/>
      <c r="C511" s="324"/>
      <c r="D511" s="324"/>
      <c r="E511" s="324"/>
      <c r="F511" s="324"/>
      <c r="G511" s="324"/>
      <c r="H511" s="324"/>
      <c r="I511" s="324"/>
      <c r="J511" s="324"/>
      <c r="K511" s="324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20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</row>
    <row r="512" spans="1:54" ht="12.75">
      <c r="A512" s="13"/>
      <c r="B512" s="13"/>
      <c r="C512" s="324"/>
      <c r="D512" s="324"/>
      <c r="E512" s="324"/>
      <c r="F512" s="324"/>
      <c r="G512" s="324"/>
      <c r="H512" s="324"/>
      <c r="I512" s="324"/>
      <c r="J512" s="324"/>
      <c r="K512" s="324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20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</row>
    <row r="513" spans="1:54" ht="12.75">
      <c r="A513" s="13"/>
      <c r="B513" s="13"/>
      <c r="C513" s="324"/>
      <c r="D513" s="324"/>
      <c r="E513" s="324"/>
      <c r="F513" s="324"/>
      <c r="G513" s="324"/>
      <c r="H513" s="324"/>
      <c r="I513" s="324"/>
      <c r="J513" s="324"/>
      <c r="K513" s="324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20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</row>
    <row r="514" spans="1:54" ht="12.75">
      <c r="A514" s="13"/>
      <c r="B514" s="13"/>
      <c r="C514" s="324"/>
      <c r="D514" s="324"/>
      <c r="E514" s="324"/>
      <c r="F514" s="324"/>
      <c r="G514" s="324"/>
      <c r="H514" s="324"/>
      <c r="I514" s="324"/>
      <c r="J514" s="324"/>
      <c r="K514" s="324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20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</row>
    <row r="515" spans="1:54" ht="12.75">
      <c r="A515" s="13"/>
      <c r="B515" s="13"/>
      <c r="C515" s="324"/>
      <c r="D515" s="324"/>
      <c r="E515" s="324"/>
      <c r="F515" s="324"/>
      <c r="G515" s="324"/>
      <c r="H515" s="324"/>
      <c r="I515" s="324"/>
      <c r="J515" s="324"/>
      <c r="K515" s="324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20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</row>
    <row r="516" spans="1:54" ht="12.75">
      <c r="A516" s="13"/>
      <c r="B516" s="13"/>
      <c r="C516" s="324"/>
      <c r="D516" s="324"/>
      <c r="E516" s="324"/>
      <c r="F516" s="324"/>
      <c r="G516" s="324"/>
      <c r="H516" s="324"/>
      <c r="I516" s="324"/>
      <c r="J516" s="324"/>
      <c r="K516" s="324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20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</row>
    <row r="517" spans="1:54" ht="12.75">
      <c r="A517" s="13"/>
      <c r="B517" s="13"/>
      <c r="C517" s="324"/>
      <c r="D517" s="324"/>
      <c r="E517" s="324"/>
      <c r="F517" s="324"/>
      <c r="G517" s="324"/>
      <c r="H517" s="324"/>
      <c r="I517" s="324"/>
      <c r="J517" s="324"/>
      <c r="K517" s="324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20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</row>
    <row r="518" spans="1:54" ht="12.75">
      <c r="A518" s="13"/>
      <c r="B518" s="13"/>
      <c r="C518" s="324"/>
      <c r="D518" s="324"/>
      <c r="E518" s="324"/>
      <c r="F518" s="324"/>
      <c r="G518" s="324"/>
      <c r="H518" s="324"/>
      <c r="I518" s="324"/>
      <c r="J518" s="324"/>
      <c r="K518" s="324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20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</row>
    <row r="519" spans="1:54" ht="12.75">
      <c r="A519" s="13"/>
      <c r="B519" s="13"/>
      <c r="C519" s="324"/>
      <c r="D519" s="324"/>
      <c r="E519" s="324"/>
      <c r="F519" s="324"/>
      <c r="G519" s="324"/>
      <c r="H519" s="324"/>
      <c r="I519" s="324"/>
      <c r="J519" s="324"/>
      <c r="K519" s="324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20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</row>
    <row r="520" spans="1:54" ht="12.75">
      <c r="A520" s="13"/>
      <c r="B520" s="13"/>
      <c r="C520" s="324"/>
      <c r="D520" s="324"/>
      <c r="E520" s="324"/>
      <c r="F520" s="324"/>
      <c r="G520" s="324"/>
      <c r="H520" s="324"/>
      <c r="I520" s="324"/>
      <c r="J520" s="324"/>
      <c r="K520" s="324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20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</row>
    <row r="521" spans="1:54" ht="12.75">
      <c r="A521" s="13"/>
      <c r="B521" s="13"/>
      <c r="C521" s="324"/>
      <c r="D521" s="324"/>
      <c r="E521" s="324"/>
      <c r="F521" s="324"/>
      <c r="G521" s="324"/>
      <c r="H521" s="324"/>
      <c r="I521" s="324"/>
      <c r="J521" s="324"/>
      <c r="K521" s="324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20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</row>
    <row r="522" spans="1:54" ht="12.75">
      <c r="A522" s="13"/>
      <c r="B522" s="13"/>
      <c r="C522" s="324"/>
      <c r="D522" s="324"/>
      <c r="E522" s="324"/>
      <c r="F522" s="324"/>
      <c r="G522" s="324"/>
      <c r="H522" s="324"/>
      <c r="I522" s="324"/>
      <c r="J522" s="324"/>
      <c r="K522" s="324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20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</row>
    <row r="523" spans="1:54" ht="12.75">
      <c r="A523" s="13"/>
      <c r="B523" s="13"/>
      <c r="C523" s="324"/>
      <c r="D523" s="324"/>
      <c r="E523" s="324"/>
      <c r="F523" s="324"/>
      <c r="G523" s="324"/>
      <c r="H523" s="324"/>
      <c r="I523" s="324"/>
      <c r="J523" s="324"/>
      <c r="K523" s="324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20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</row>
    <row r="524" spans="1:54" ht="12.75">
      <c r="A524" s="13"/>
      <c r="B524" s="13"/>
      <c r="C524" s="324"/>
      <c r="D524" s="324"/>
      <c r="E524" s="324"/>
      <c r="F524" s="324"/>
      <c r="G524" s="324"/>
      <c r="H524" s="324"/>
      <c r="I524" s="324"/>
      <c r="J524" s="324"/>
      <c r="K524" s="324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20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</row>
    <row r="525" spans="1:54" ht="12.75">
      <c r="A525" s="13"/>
      <c r="B525" s="13"/>
      <c r="C525" s="324"/>
      <c r="D525" s="324"/>
      <c r="E525" s="324"/>
      <c r="F525" s="324"/>
      <c r="G525" s="324"/>
      <c r="H525" s="324"/>
      <c r="I525" s="324"/>
      <c r="J525" s="324"/>
      <c r="K525" s="324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20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</row>
    <row r="526" spans="1:54" ht="12.75">
      <c r="A526" s="13"/>
      <c r="B526" s="13"/>
      <c r="C526" s="324"/>
      <c r="D526" s="324"/>
      <c r="E526" s="324"/>
      <c r="F526" s="324"/>
      <c r="G526" s="324"/>
      <c r="H526" s="324"/>
      <c r="I526" s="324"/>
      <c r="J526" s="324"/>
      <c r="K526" s="324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20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</row>
    <row r="527" spans="1:54" ht="12.75">
      <c r="A527" s="13"/>
      <c r="B527" s="13"/>
      <c r="C527" s="324"/>
      <c r="D527" s="324"/>
      <c r="E527" s="324"/>
      <c r="F527" s="324"/>
      <c r="G527" s="324"/>
      <c r="H527" s="324"/>
      <c r="I527" s="324"/>
      <c r="J527" s="324"/>
      <c r="K527" s="324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20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</row>
    <row r="528" spans="1:54" ht="12.75">
      <c r="A528" s="13"/>
      <c r="B528" s="13"/>
      <c r="C528" s="324"/>
      <c r="D528" s="324"/>
      <c r="E528" s="324"/>
      <c r="F528" s="324"/>
      <c r="G528" s="324"/>
      <c r="H528" s="324"/>
      <c r="I528" s="324"/>
      <c r="J528" s="324"/>
      <c r="K528" s="324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20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</row>
    <row r="529" spans="1:54" ht="12.75">
      <c r="A529" s="13"/>
      <c r="B529" s="13"/>
      <c r="C529" s="324"/>
      <c r="D529" s="324"/>
      <c r="E529" s="324"/>
      <c r="F529" s="324"/>
      <c r="G529" s="324"/>
      <c r="H529" s="324"/>
      <c r="I529" s="324"/>
      <c r="J529" s="324"/>
      <c r="K529" s="324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20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</row>
    <row r="530" spans="1:54" ht="12.75">
      <c r="A530" s="13"/>
      <c r="B530" s="13"/>
      <c r="C530" s="324"/>
      <c r="D530" s="324"/>
      <c r="E530" s="324"/>
      <c r="F530" s="324"/>
      <c r="G530" s="324"/>
      <c r="H530" s="324"/>
      <c r="I530" s="324"/>
      <c r="J530" s="324"/>
      <c r="K530" s="324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20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</row>
    <row r="531" spans="1:54" ht="12.75">
      <c r="A531" s="13"/>
      <c r="B531" s="13"/>
      <c r="C531" s="324"/>
      <c r="D531" s="324"/>
      <c r="E531" s="324"/>
      <c r="F531" s="324"/>
      <c r="G531" s="324"/>
      <c r="H531" s="324"/>
      <c r="I531" s="324"/>
      <c r="J531" s="324"/>
      <c r="K531" s="324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20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</row>
    <row r="532" spans="1:54" ht="12.75">
      <c r="A532" s="13"/>
      <c r="B532" s="13"/>
      <c r="C532" s="324"/>
      <c r="D532" s="324"/>
      <c r="E532" s="324"/>
      <c r="F532" s="324"/>
      <c r="G532" s="324"/>
      <c r="H532" s="324"/>
      <c r="I532" s="324"/>
      <c r="J532" s="324"/>
      <c r="K532" s="324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20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</row>
    <row r="533" spans="1:54" ht="12.75">
      <c r="A533" s="13"/>
      <c r="B533" s="13"/>
      <c r="C533" s="324"/>
      <c r="D533" s="324"/>
      <c r="E533" s="324"/>
      <c r="F533" s="324"/>
      <c r="G533" s="324"/>
      <c r="H533" s="324"/>
      <c r="I533" s="324"/>
      <c r="J533" s="324"/>
      <c r="K533" s="324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20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</row>
    <row r="534" spans="1:54" ht="12.75">
      <c r="A534" s="13"/>
      <c r="B534" s="13"/>
      <c r="C534" s="324"/>
      <c r="D534" s="324"/>
      <c r="E534" s="324"/>
      <c r="F534" s="324"/>
      <c r="G534" s="324"/>
      <c r="H534" s="324"/>
      <c r="I534" s="324"/>
      <c r="J534" s="324"/>
      <c r="K534" s="324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20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</row>
    <row r="535" spans="1:54" ht="12.75">
      <c r="A535" s="13"/>
      <c r="B535" s="13"/>
      <c r="C535" s="324"/>
      <c r="D535" s="324"/>
      <c r="E535" s="324"/>
      <c r="F535" s="324"/>
      <c r="G535" s="324"/>
      <c r="H535" s="324"/>
      <c r="I535" s="324"/>
      <c r="J535" s="324"/>
      <c r="K535" s="324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20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</row>
    <row r="536" spans="1:54" ht="12.75">
      <c r="A536" s="13"/>
      <c r="B536" s="13"/>
      <c r="C536" s="324"/>
      <c r="D536" s="324"/>
      <c r="E536" s="324"/>
      <c r="F536" s="324"/>
      <c r="G536" s="324"/>
      <c r="H536" s="324"/>
      <c r="I536" s="324"/>
      <c r="J536" s="324"/>
      <c r="K536" s="324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20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</row>
    <row r="537" spans="1:54" ht="12.75">
      <c r="A537" s="13"/>
      <c r="B537" s="13"/>
      <c r="C537" s="324"/>
      <c r="D537" s="324"/>
      <c r="E537" s="324"/>
      <c r="F537" s="324"/>
      <c r="G537" s="324"/>
      <c r="H537" s="324"/>
      <c r="I537" s="324"/>
      <c r="J537" s="324"/>
      <c r="K537" s="324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20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</row>
    <row r="538" spans="1:54" ht="12.75">
      <c r="A538" s="13"/>
      <c r="B538" s="13"/>
      <c r="C538" s="324"/>
      <c r="D538" s="324"/>
      <c r="E538" s="324"/>
      <c r="F538" s="324"/>
      <c r="G538" s="324"/>
      <c r="H538" s="324"/>
      <c r="I538" s="324"/>
      <c r="J538" s="324"/>
      <c r="K538" s="324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20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</row>
    <row r="539" spans="1:54" ht="12.75">
      <c r="A539" s="13"/>
      <c r="B539" s="13"/>
      <c r="C539" s="324"/>
      <c r="D539" s="324"/>
      <c r="E539" s="324"/>
      <c r="F539" s="324"/>
      <c r="G539" s="324"/>
      <c r="H539" s="324"/>
      <c r="I539" s="324"/>
      <c r="J539" s="324"/>
      <c r="K539" s="324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20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</row>
    <row r="540" spans="1:54" ht="12.75">
      <c r="A540" s="13"/>
      <c r="B540" s="13"/>
      <c r="C540" s="324"/>
      <c r="D540" s="324"/>
      <c r="E540" s="324"/>
      <c r="F540" s="324"/>
      <c r="G540" s="324"/>
      <c r="H540" s="324"/>
      <c r="I540" s="324"/>
      <c r="J540" s="324"/>
      <c r="K540" s="324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20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</row>
    <row r="541" spans="1:54" ht="12.75">
      <c r="A541" s="13"/>
      <c r="B541" s="13"/>
      <c r="C541" s="324"/>
      <c r="D541" s="324"/>
      <c r="E541" s="324"/>
      <c r="F541" s="324"/>
      <c r="G541" s="324"/>
      <c r="H541" s="324"/>
      <c r="I541" s="324"/>
      <c r="J541" s="324"/>
      <c r="K541" s="324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20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</row>
    <row r="542" spans="1:54" ht="12.75">
      <c r="A542" s="13"/>
      <c r="B542" s="13"/>
      <c r="C542" s="324"/>
      <c r="D542" s="324"/>
      <c r="E542" s="324"/>
      <c r="F542" s="324"/>
      <c r="G542" s="324"/>
      <c r="H542" s="324"/>
      <c r="I542" s="324"/>
      <c r="J542" s="324"/>
      <c r="K542" s="324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20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</row>
    <row r="543" spans="1:54" ht="12.75">
      <c r="A543" s="13"/>
      <c r="B543" s="13"/>
      <c r="C543" s="324"/>
      <c r="D543" s="324"/>
      <c r="E543" s="324"/>
      <c r="F543" s="324"/>
      <c r="G543" s="324"/>
      <c r="H543" s="324"/>
      <c r="I543" s="324"/>
      <c r="J543" s="324"/>
      <c r="K543" s="324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20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</row>
    <row r="544" spans="1:54" ht="12.75">
      <c r="A544" s="13"/>
      <c r="B544" s="13"/>
      <c r="C544" s="324"/>
      <c r="D544" s="324"/>
      <c r="E544" s="324"/>
      <c r="F544" s="324"/>
      <c r="G544" s="324"/>
      <c r="H544" s="324"/>
      <c r="I544" s="324"/>
      <c r="J544" s="324"/>
      <c r="K544" s="324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20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</row>
    <row r="545" spans="1:54" ht="12.75">
      <c r="A545" s="13"/>
      <c r="B545" s="13"/>
      <c r="C545" s="324"/>
      <c r="D545" s="324"/>
      <c r="E545" s="324"/>
      <c r="F545" s="324"/>
      <c r="G545" s="324"/>
      <c r="H545" s="324"/>
      <c r="I545" s="324"/>
      <c r="J545" s="324"/>
      <c r="K545" s="324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20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</row>
    <row r="546" spans="1:54" ht="12.75">
      <c r="A546" s="13"/>
      <c r="B546" s="13"/>
      <c r="C546" s="324"/>
      <c r="D546" s="324"/>
      <c r="E546" s="324"/>
      <c r="F546" s="324"/>
      <c r="G546" s="324"/>
      <c r="H546" s="324"/>
      <c r="I546" s="324"/>
      <c r="J546" s="324"/>
      <c r="K546" s="324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20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</row>
    <row r="547" spans="1:54" ht="12.75">
      <c r="A547" s="13"/>
      <c r="B547" s="13"/>
      <c r="C547" s="324"/>
      <c r="D547" s="324"/>
      <c r="E547" s="324"/>
      <c r="F547" s="324"/>
      <c r="G547" s="324"/>
      <c r="H547" s="324"/>
      <c r="I547" s="324"/>
      <c r="J547" s="324"/>
      <c r="K547" s="324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20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</row>
    <row r="548" spans="1:54" ht="12.75">
      <c r="A548" s="13"/>
      <c r="B548" s="13"/>
      <c r="C548" s="324"/>
      <c r="D548" s="324"/>
      <c r="E548" s="324"/>
      <c r="F548" s="324"/>
      <c r="G548" s="324"/>
      <c r="H548" s="324"/>
      <c r="I548" s="324"/>
      <c r="J548" s="324"/>
      <c r="K548" s="324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20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</row>
    <row r="549" spans="1:54" ht="12.75">
      <c r="A549" s="13"/>
      <c r="B549" s="13"/>
      <c r="C549" s="324"/>
      <c r="D549" s="324"/>
      <c r="E549" s="324"/>
      <c r="F549" s="324"/>
      <c r="G549" s="324"/>
      <c r="H549" s="324"/>
      <c r="I549" s="324"/>
      <c r="J549" s="324"/>
      <c r="K549" s="324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20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</row>
    <row r="550" spans="1:54" ht="12.75">
      <c r="A550" s="13"/>
      <c r="B550" s="13"/>
      <c r="C550" s="324"/>
      <c r="D550" s="324"/>
      <c r="E550" s="324"/>
      <c r="F550" s="324"/>
      <c r="G550" s="324"/>
      <c r="H550" s="324"/>
      <c r="I550" s="324"/>
      <c r="J550" s="324"/>
      <c r="K550" s="324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20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</row>
    <row r="551" spans="1:54" ht="12.75">
      <c r="A551" s="13"/>
      <c r="B551" s="13"/>
      <c r="C551" s="324"/>
      <c r="D551" s="324"/>
      <c r="E551" s="324"/>
      <c r="F551" s="324"/>
      <c r="G551" s="324"/>
      <c r="H551" s="324"/>
      <c r="I551" s="324"/>
      <c r="J551" s="324"/>
      <c r="K551" s="324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20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</row>
    <row r="552" spans="1:54" ht="12.75">
      <c r="A552" s="13"/>
      <c r="B552" s="13"/>
      <c r="C552" s="324"/>
      <c r="D552" s="324"/>
      <c r="E552" s="324"/>
      <c r="F552" s="324"/>
      <c r="G552" s="324"/>
      <c r="H552" s="324"/>
      <c r="I552" s="324"/>
      <c r="J552" s="324"/>
      <c r="K552" s="324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20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</row>
    <row r="553" spans="1:54" ht="12.75">
      <c r="A553" s="13"/>
      <c r="B553" s="13"/>
      <c r="C553" s="324"/>
      <c r="D553" s="324"/>
      <c r="E553" s="324"/>
      <c r="F553" s="324"/>
      <c r="G553" s="324"/>
      <c r="H553" s="324"/>
      <c r="I553" s="324"/>
      <c r="J553" s="324"/>
      <c r="K553" s="324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20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</row>
    <row r="554" spans="1:54" ht="12.75">
      <c r="A554" s="13"/>
      <c r="B554" s="13"/>
      <c r="C554" s="324"/>
      <c r="D554" s="324"/>
      <c r="E554" s="324"/>
      <c r="F554" s="324"/>
      <c r="G554" s="324"/>
      <c r="H554" s="324"/>
      <c r="I554" s="324"/>
      <c r="J554" s="324"/>
      <c r="K554" s="324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20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</row>
    <row r="555" spans="1:54" ht="12.75">
      <c r="A555" s="13"/>
      <c r="B555" s="13"/>
      <c r="C555" s="324"/>
      <c r="D555" s="324"/>
      <c r="E555" s="324"/>
      <c r="F555" s="324"/>
      <c r="G555" s="324"/>
      <c r="H555" s="324"/>
      <c r="I555" s="324"/>
      <c r="J555" s="324"/>
      <c r="K555" s="324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20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</row>
    <row r="556" spans="1:54" ht="12.75">
      <c r="A556" s="13"/>
      <c r="B556" s="13"/>
      <c r="C556" s="324"/>
      <c r="D556" s="324"/>
      <c r="E556" s="324"/>
      <c r="F556" s="324"/>
      <c r="G556" s="324"/>
      <c r="H556" s="324"/>
      <c r="I556" s="324"/>
      <c r="J556" s="324"/>
      <c r="K556" s="324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20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</row>
    <row r="557" spans="1:54" ht="12.75">
      <c r="A557" s="13"/>
      <c r="B557" s="13"/>
      <c r="C557" s="324"/>
      <c r="D557" s="324"/>
      <c r="E557" s="324"/>
      <c r="F557" s="324"/>
      <c r="G557" s="324"/>
      <c r="H557" s="324"/>
      <c r="I557" s="324"/>
      <c r="J557" s="324"/>
      <c r="K557" s="324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20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</row>
    <row r="558" spans="1:54" ht="12.75">
      <c r="A558" s="13"/>
      <c r="B558" s="13"/>
      <c r="C558" s="324"/>
      <c r="D558" s="324"/>
      <c r="E558" s="324"/>
      <c r="F558" s="324"/>
      <c r="G558" s="324"/>
      <c r="H558" s="324"/>
      <c r="I558" s="324"/>
      <c r="J558" s="324"/>
      <c r="K558" s="324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20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</row>
    <row r="559" spans="1:54" ht="12.75">
      <c r="A559" s="13"/>
      <c r="B559" s="13"/>
      <c r="C559" s="324"/>
      <c r="D559" s="324"/>
      <c r="E559" s="324"/>
      <c r="F559" s="324"/>
      <c r="G559" s="324"/>
      <c r="H559" s="324"/>
      <c r="I559" s="324"/>
      <c r="J559" s="324"/>
      <c r="K559" s="324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20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</row>
    <row r="560" spans="1:54" ht="12.75">
      <c r="A560" s="13"/>
      <c r="B560" s="13"/>
      <c r="C560" s="324"/>
      <c r="D560" s="324"/>
      <c r="E560" s="324"/>
      <c r="F560" s="324"/>
      <c r="G560" s="324"/>
      <c r="H560" s="324"/>
      <c r="I560" s="324"/>
      <c r="J560" s="324"/>
      <c r="K560" s="324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20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</row>
    <row r="561" spans="1:54" ht="12.75">
      <c r="A561" s="13"/>
      <c r="B561" s="13"/>
      <c r="C561" s="324"/>
      <c r="D561" s="324"/>
      <c r="E561" s="324"/>
      <c r="F561" s="324"/>
      <c r="G561" s="324"/>
      <c r="H561" s="324"/>
      <c r="I561" s="324"/>
      <c r="J561" s="324"/>
      <c r="K561" s="324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20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</row>
    <row r="562" spans="1:54" ht="12.75">
      <c r="A562" s="13"/>
      <c r="B562" s="13"/>
      <c r="C562" s="324"/>
      <c r="D562" s="324"/>
      <c r="E562" s="324"/>
      <c r="F562" s="324"/>
      <c r="G562" s="324"/>
      <c r="H562" s="324"/>
      <c r="I562" s="324"/>
      <c r="J562" s="324"/>
      <c r="K562" s="324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20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</row>
    <row r="563" spans="1:54" ht="12.75">
      <c r="A563" s="13"/>
      <c r="B563" s="13"/>
      <c r="C563" s="324"/>
      <c r="D563" s="324"/>
      <c r="E563" s="324"/>
      <c r="F563" s="324"/>
      <c r="G563" s="324"/>
      <c r="H563" s="324"/>
      <c r="I563" s="324"/>
      <c r="J563" s="324"/>
      <c r="K563" s="324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20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</row>
    <row r="564" spans="1:54" ht="12.75">
      <c r="A564" s="13"/>
      <c r="B564" s="13"/>
      <c r="C564" s="324"/>
      <c r="D564" s="324"/>
      <c r="E564" s="324"/>
      <c r="F564" s="324"/>
      <c r="G564" s="324"/>
      <c r="H564" s="324"/>
      <c r="I564" s="324"/>
      <c r="J564" s="324"/>
      <c r="K564" s="324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20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</row>
    <row r="565" spans="1:54" ht="12.75">
      <c r="A565" s="13"/>
      <c r="B565" s="13"/>
      <c r="C565" s="324"/>
      <c r="D565" s="324"/>
      <c r="E565" s="324"/>
      <c r="F565" s="324"/>
      <c r="G565" s="324"/>
      <c r="H565" s="324"/>
      <c r="I565" s="324"/>
      <c r="J565" s="324"/>
      <c r="K565" s="324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20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</row>
    <row r="566" spans="1:54" ht="12.75">
      <c r="A566" s="13"/>
      <c r="B566" s="13"/>
      <c r="C566" s="324"/>
      <c r="D566" s="324"/>
      <c r="E566" s="324"/>
      <c r="F566" s="324"/>
      <c r="G566" s="324"/>
      <c r="H566" s="324"/>
      <c r="I566" s="324"/>
      <c r="J566" s="324"/>
      <c r="K566" s="324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20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</row>
    <row r="567" spans="1:54" ht="12.75">
      <c r="A567" s="13"/>
      <c r="B567" s="13"/>
      <c r="C567" s="324"/>
      <c r="D567" s="324"/>
      <c r="E567" s="324"/>
      <c r="F567" s="324"/>
      <c r="G567" s="324"/>
      <c r="H567" s="324"/>
      <c r="I567" s="324"/>
      <c r="J567" s="324"/>
      <c r="K567" s="324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20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</row>
    <row r="568" spans="1:54" ht="12.75">
      <c r="A568" s="13"/>
      <c r="B568" s="13"/>
      <c r="C568" s="324"/>
      <c r="D568" s="324"/>
      <c r="E568" s="324"/>
      <c r="F568" s="324"/>
      <c r="G568" s="324"/>
      <c r="H568" s="324"/>
      <c r="I568" s="324"/>
      <c r="J568" s="324"/>
      <c r="K568" s="324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20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</row>
    <row r="569" spans="1:54" ht="12.75">
      <c r="A569" s="13"/>
      <c r="B569" s="13"/>
      <c r="C569" s="324"/>
      <c r="D569" s="324"/>
      <c r="E569" s="324"/>
      <c r="F569" s="324"/>
      <c r="G569" s="324"/>
      <c r="H569" s="324"/>
      <c r="I569" s="324"/>
      <c r="J569" s="324"/>
      <c r="K569" s="324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20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</row>
    <row r="570" spans="1:54" ht="12.75">
      <c r="A570" s="13"/>
      <c r="B570" s="13"/>
      <c r="C570" s="324"/>
      <c r="D570" s="324"/>
      <c r="E570" s="324"/>
      <c r="F570" s="324"/>
      <c r="G570" s="324"/>
      <c r="H570" s="324"/>
      <c r="I570" s="324"/>
      <c r="J570" s="324"/>
      <c r="K570" s="324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20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</row>
    <row r="571" spans="1:54" ht="12.75">
      <c r="A571" s="13"/>
      <c r="B571" s="13"/>
      <c r="C571" s="324"/>
      <c r="D571" s="324"/>
      <c r="E571" s="324"/>
      <c r="F571" s="324"/>
      <c r="G571" s="324"/>
      <c r="H571" s="324"/>
      <c r="I571" s="324"/>
      <c r="J571" s="324"/>
      <c r="K571" s="324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20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</row>
    <row r="572" spans="1:54" ht="12.75">
      <c r="A572" s="13"/>
      <c r="B572" s="13"/>
      <c r="C572" s="324"/>
      <c r="D572" s="324"/>
      <c r="E572" s="324"/>
      <c r="F572" s="324"/>
      <c r="G572" s="324"/>
      <c r="H572" s="324"/>
      <c r="I572" s="324"/>
      <c r="J572" s="324"/>
      <c r="K572" s="324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20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</row>
    <row r="573" spans="1:54" ht="12.75">
      <c r="A573" s="13"/>
      <c r="B573" s="13"/>
      <c r="C573" s="324"/>
      <c r="D573" s="324"/>
      <c r="E573" s="324"/>
      <c r="F573" s="324"/>
      <c r="G573" s="324"/>
      <c r="H573" s="324"/>
      <c r="I573" s="324"/>
      <c r="J573" s="324"/>
      <c r="K573" s="324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20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</row>
    <row r="574" spans="1:54" ht="12.75">
      <c r="A574" s="13"/>
      <c r="B574" s="13"/>
      <c r="C574" s="324"/>
      <c r="D574" s="324"/>
      <c r="E574" s="324"/>
      <c r="F574" s="324"/>
      <c r="G574" s="324"/>
      <c r="H574" s="324"/>
      <c r="I574" s="324"/>
      <c r="J574" s="324"/>
      <c r="K574" s="324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20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</row>
    <row r="575" spans="1:54" ht="12.75">
      <c r="A575" s="13"/>
      <c r="B575" s="13"/>
      <c r="C575" s="324"/>
      <c r="D575" s="324"/>
      <c r="E575" s="324"/>
      <c r="F575" s="324"/>
      <c r="G575" s="324"/>
      <c r="H575" s="324"/>
      <c r="I575" s="324"/>
      <c r="J575" s="324"/>
      <c r="K575" s="324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20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</row>
    <row r="576" spans="1:54" ht="12.75">
      <c r="A576" s="13"/>
      <c r="B576" s="13"/>
      <c r="C576" s="324"/>
      <c r="D576" s="324"/>
      <c r="E576" s="324"/>
      <c r="F576" s="324"/>
      <c r="G576" s="324"/>
      <c r="H576" s="324"/>
      <c r="I576" s="324"/>
      <c r="J576" s="324"/>
      <c r="K576" s="324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20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</row>
    <row r="577" spans="1:54" ht="12.75">
      <c r="A577" s="13"/>
      <c r="B577" s="13"/>
      <c r="C577" s="324"/>
      <c r="D577" s="324"/>
      <c r="E577" s="324"/>
      <c r="F577" s="324"/>
      <c r="G577" s="324"/>
      <c r="H577" s="324"/>
      <c r="I577" s="324"/>
      <c r="J577" s="324"/>
      <c r="K577" s="324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20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</row>
    <row r="578" spans="1:54" ht="12.75">
      <c r="A578" s="13"/>
      <c r="B578" s="13"/>
      <c r="C578" s="324"/>
      <c r="D578" s="324"/>
      <c r="E578" s="324"/>
      <c r="F578" s="324"/>
      <c r="G578" s="324"/>
      <c r="H578" s="324"/>
      <c r="I578" s="324"/>
      <c r="J578" s="324"/>
      <c r="K578" s="324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20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</row>
    <row r="579" spans="1:54" ht="12.75">
      <c r="A579" s="13"/>
      <c r="B579" s="13"/>
      <c r="C579" s="324"/>
      <c r="D579" s="324"/>
      <c r="E579" s="324"/>
      <c r="F579" s="324"/>
      <c r="G579" s="324"/>
      <c r="H579" s="324"/>
      <c r="I579" s="324"/>
      <c r="J579" s="324"/>
      <c r="K579" s="324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20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</row>
    <row r="580" spans="1:54" ht="12.75">
      <c r="A580" s="13"/>
      <c r="B580" s="13"/>
      <c r="C580" s="324"/>
      <c r="D580" s="324"/>
      <c r="E580" s="324"/>
      <c r="F580" s="324"/>
      <c r="G580" s="324"/>
      <c r="H580" s="324"/>
      <c r="I580" s="324"/>
      <c r="J580" s="324"/>
      <c r="K580" s="324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20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</row>
    <row r="581" spans="1:54" ht="12.75">
      <c r="A581" s="13"/>
      <c r="B581" s="13"/>
      <c r="C581" s="324"/>
      <c r="D581" s="324"/>
      <c r="E581" s="324"/>
      <c r="F581" s="324"/>
      <c r="G581" s="324"/>
      <c r="H581" s="324"/>
      <c r="I581" s="324"/>
      <c r="J581" s="324"/>
      <c r="K581" s="324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20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</row>
    <row r="582" spans="1:54" ht="12.75">
      <c r="A582" s="13"/>
      <c r="B582" s="13"/>
      <c r="C582" s="324"/>
      <c r="D582" s="324"/>
      <c r="E582" s="324"/>
      <c r="F582" s="324"/>
      <c r="G582" s="324"/>
      <c r="H582" s="324"/>
      <c r="I582" s="324"/>
      <c r="J582" s="324"/>
      <c r="K582" s="324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20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</row>
    <row r="583" spans="1:54" ht="12.75">
      <c r="A583" s="13"/>
      <c r="B583" s="13"/>
      <c r="C583" s="324"/>
      <c r="D583" s="324"/>
      <c r="E583" s="324"/>
      <c r="F583" s="324"/>
      <c r="G583" s="324"/>
      <c r="H583" s="324"/>
      <c r="I583" s="324"/>
      <c r="J583" s="324"/>
      <c r="K583" s="324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20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</row>
    <row r="584" spans="1:54" ht="12.75">
      <c r="A584" s="13"/>
      <c r="B584" s="13"/>
      <c r="C584" s="324"/>
      <c r="D584" s="324"/>
      <c r="E584" s="324"/>
      <c r="F584" s="324"/>
      <c r="G584" s="324"/>
      <c r="H584" s="324"/>
      <c r="I584" s="324"/>
      <c r="J584" s="324"/>
      <c r="K584" s="324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20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</row>
    <row r="585" spans="1:54" ht="12.75">
      <c r="A585" s="13"/>
      <c r="B585" s="13"/>
      <c r="C585" s="324"/>
      <c r="D585" s="324"/>
      <c r="E585" s="324"/>
      <c r="F585" s="324"/>
      <c r="G585" s="324"/>
      <c r="H585" s="324"/>
      <c r="I585" s="324"/>
      <c r="J585" s="324"/>
      <c r="K585" s="324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20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</row>
    <row r="586" spans="1:54" ht="12.75">
      <c r="A586" s="13"/>
      <c r="B586" s="13"/>
      <c r="C586" s="324"/>
      <c r="D586" s="324"/>
      <c r="E586" s="324"/>
      <c r="F586" s="324"/>
      <c r="G586" s="324"/>
      <c r="H586" s="324"/>
      <c r="I586" s="324"/>
      <c r="J586" s="324"/>
      <c r="K586" s="324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20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</row>
    <row r="587" spans="1:54" ht="12.75">
      <c r="A587" s="13"/>
      <c r="B587" s="13"/>
      <c r="C587" s="324"/>
      <c r="D587" s="324"/>
      <c r="E587" s="324"/>
      <c r="F587" s="324"/>
      <c r="G587" s="324"/>
      <c r="H587" s="324"/>
      <c r="I587" s="324"/>
      <c r="J587" s="324"/>
      <c r="K587" s="324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20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</row>
    <row r="588" spans="1:54" ht="12.75">
      <c r="A588" s="13"/>
      <c r="B588" s="13"/>
      <c r="C588" s="324"/>
      <c r="D588" s="324"/>
      <c r="E588" s="324"/>
      <c r="F588" s="324"/>
      <c r="G588" s="324"/>
      <c r="H588" s="324"/>
      <c r="I588" s="324"/>
      <c r="J588" s="324"/>
      <c r="K588" s="324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20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</row>
    <row r="589" spans="1:54" ht="12.75">
      <c r="A589" s="13"/>
      <c r="B589" s="13"/>
      <c r="C589" s="324"/>
      <c r="D589" s="324"/>
      <c r="E589" s="324"/>
      <c r="F589" s="324"/>
      <c r="G589" s="324"/>
      <c r="H589" s="324"/>
      <c r="I589" s="324"/>
      <c r="J589" s="324"/>
      <c r="K589" s="324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20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</row>
    <row r="590" spans="1:54" ht="12.75">
      <c r="A590" s="13"/>
      <c r="B590" s="13"/>
      <c r="C590" s="324"/>
      <c r="D590" s="324"/>
      <c r="E590" s="324"/>
      <c r="F590" s="324"/>
      <c r="G590" s="324"/>
      <c r="H590" s="324"/>
      <c r="I590" s="324"/>
      <c r="J590" s="324"/>
      <c r="K590" s="324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20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</row>
    <row r="591" spans="1:54" ht="12.75">
      <c r="A591" s="13"/>
      <c r="B591" s="13"/>
      <c r="C591" s="324"/>
      <c r="D591" s="324"/>
      <c r="E591" s="324"/>
      <c r="F591" s="324"/>
      <c r="G591" s="324"/>
      <c r="H591" s="324"/>
      <c r="I591" s="324"/>
      <c r="J591" s="324"/>
      <c r="K591" s="324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20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</row>
    <row r="592" spans="1:54" ht="12.75">
      <c r="A592" s="13"/>
      <c r="B592" s="13"/>
      <c r="C592" s="324"/>
      <c r="D592" s="324"/>
      <c r="E592" s="324"/>
      <c r="F592" s="324"/>
      <c r="G592" s="324"/>
      <c r="H592" s="324"/>
      <c r="I592" s="324"/>
      <c r="J592" s="324"/>
      <c r="K592" s="324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20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</row>
    <row r="593" spans="1:54" ht="12.75">
      <c r="A593" s="13"/>
      <c r="B593" s="13"/>
      <c r="C593" s="324"/>
      <c r="D593" s="324"/>
      <c r="E593" s="324"/>
      <c r="F593" s="324"/>
      <c r="G593" s="324"/>
      <c r="H593" s="324"/>
      <c r="I593" s="324"/>
      <c r="J593" s="324"/>
      <c r="K593" s="324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20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</row>
    <row r="594" spans="1:54" ht="12.75">
      <c r="A594" s="13"/>
      <c r="B594" s="13"/>
      <c r="C594" s="324"/>
      <c r="D594" s="324"/>
      <c r="E594" s="324"/>
      <c r="F594" s="324"/>
      <c r="G594" s="324"/>
      <c r="H594" s="324"/>
      <c r="I594" s="324"/>
      <c r="J594" s="324"/>
      <c r="K594" s="324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20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</row>
    <row r="595" spans="1:54" ht="12.75">
      <c r="A595" s="13"/>
      <c r="B595" s="13"/>
      <c r="C595" s="324"/>
      <c r="D595" s="324"/>
      <c r="E595" s="324"/>
      <c r="F595" s="324"/>
      <c r="G595" s="324"/>
      <c r="H595" s="324"/>
      <c r="I595" s="324"/>
      <c r="J595" s="324"/>
      <c r="K595" s="324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20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</row>
    <row r="596" spans="1:54" ht="12.75">
      <c r="A596" s="13"/>
      <c r="B596" s="13"/>
      <c r="C596" s="324"/>
      <c r="D596" s="324"/>
      <c r="E596" s="324"/>
      <c r="F596" s="324"/>
      <c r="G596" s="324"/>
      <c r="H596" s="324"/>
      <c r="I596" s="324"/>
      <c r="J596" s="324"/>
      <c r="K596" s="324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20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</row>
    <row r="597" spans="1:54" ht="12.75">
      <c r="A597" s="13"/>
      <c r="B597" s="13"/>
      <c r="C597" s="324"/>
      <c r="D597" s="324"/>
      <c r="E597" s="324"/>
      <c r="F597" s="324"/>
      <c r="G597" s="324"/>
      <c r="H597" s="324"/>
      <c r="I597" s="324"/>
      <c r="J597" s="324"/>
      <c r="K597" s="324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20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</row>
    <row r="598" spans="1:54" ht="12.75">
      <c r="A598" s="13"/>
      <c r="B598" s="13"/>
      <c r="C598" s="324"/>
      <c r="D598" s="324"/>
      <c r="E598" s="324"/>
      <c r="F598" s="324"/>
      <c r="G598" s="324"/>
      <c r="H598" s="324"/>
      <c r="I598" s="324"/>
      <c r="J598" s="324"/>
      <c r="K598" s="324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20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</row>
    <row r="599" spans="1:54" ht="12.75">
      <c r="A599" s="13"/>
      <c r="B599" s="13"/>
      <c r="C599" s="324"/>
      <c r="D599" s="324"/>
      <c r="E599" s="324"/>
      <c r="F599" s="324"/>
      <c r="G599" s="324"/>
      <c r="H599" s="324"/>
      <c r="I599" s="324"/>
      <c r="J599" s="324"/>
      <c r="K599" s="324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20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</row>
    <row r="600" spans="1:54" ht="12.75">
      <c r="A600" s="13"/>
      <c r="B600" s="13"/>
      <c r="C600" s="324"/>
      <c r="D600" s="324"/>
      <c r="E600" s="324"/>
      <c r="F600" s="324"/>
      <c r="G600" s="324"/>
      <c r="H600" s="324"/>
      <c r="I600" s="324"/>
      <c r="J600" s="324"/>
      <c r="K600" s="324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20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</row>
    <row r="601" spans="1:54" ht="12.75">
      <c r="A601" s="13"/>
      <c r="B601" s="13"/>
      <c r="C601" s="324"/>
      <c r="D601" s="324"/>
      <c r="E601" s="324"/>
      <c r="F601" s="324"/>
      <c r="G601" s="324"/>
      <c r="H601" s="324"/>
      <c r="I601" s="324"/>
      <c r="J601" s="324"/>
      <c r="K601" s="324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20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</row>
    <row r="602" spans="1:54" ht="12.75">
      <c r="A602" s="13"/>
      <c r="B602" s="13"/>
      <c r="C602" s="324"/>
      <c r="D602" s="324"/>
      <c r="E602" s="324"/>
      <c r="F602" s="324"/>
      <c r="G602" s="324"/>
      <c r="H602" s="324"/>
      <c r="I602" s="324"/>
      <c r="J602" s="324"/>
      <c r="K602" s="324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20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</row>
    <row r="603" spans="1:54" ht="12.75">
      <c r="A603" s="13"/>
      <c r="B603" s="13"/>
      <c r="C603" s="324"/>
      <c r="D603" s="324"/>
      <c r="E603" s="324"/>
      <c r="F603" s="324"/>
      <c r="G603" s="324"/>
      <c r="H603" s="324"/>
      <c r="I603" s="324"/>
      <c r="J603" s="324"/>
      <c r="K603" s="324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20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</row>
    <row r="604" spans="1:54" ht="12.75">
      <c r="A604" s="13"/>
      <c r="B604" s="13"/>
      <c r="C604" s="324"/>
      <c r="D604" s="324"/>
      <c r="E604" s="324"/>
      <c r="F604" s="324"/>
      <c r="G604" s="324"/>
      <c r="H604" s="324"/>
      <c r="I604" s="324"/>
      <c r="J604" s="324"/>
      <c r="K604" s="324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20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</row>
    <row r="605" spans="1:54" ht="12.75">
      <c r="A605" s="13"/>
      <c r="B605" s="13"/>
      <c r="C605" s="324"/>
      <c r="D605" s="324"/>
      <c r="E605" s="324"/>
      <c r="F605" s="324"/>
      <c r="G605" s="324"/>
      <c r="H605" s="324"/>
      <c r="I605" s="324"/>
      <c r="J605" s="324"/>
      <c r="K605" s="324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20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</row>
    <row r="606" spans="1:54" ht="12.75">
      <c r="A606" s="13"/>
      <c r="B606" s="13"/>
      <c r="C606" s="324"/>
      <c r="D606" s="324"/>
      <c r="E606" s="324"/>
      <c r="F606" s="324"/>
      <c r="G606" s="324"/>
      <c r="H606" s="324"/>
      <c r="I606" s="324"/>
      <c r="J606" s="324"/>
      <c r="K606" s="324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20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</row>
    <row r="607" spans="1:54" ht="12.75">
      <c r="A607" s="13"/>
      <c r="B607" s="13"/>
      <c r="C607" s="324"/>
      <c r="D607" s="324"/>
      <c r="E607" s="324"/>
      <c r="F607" s="324"/>
      <c r="G607" s="324"/>
      <c r="H607" s="324"/>
      <c r="I607" s="324"/>
      <c r="J607" s="324"/>
      <c r="K607" s="324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20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</row>
    <row r="608" spans="1:54" ht="12.75">
      <c r="A608" s="13"/>
      <c r="B608" s="13"/>
      <c r="C608" s="324"/>
      <c r="D608" s="324"/>
      <c r="E608" s="324"/>
      <c r="F608" s="324"/>
      <c r="G608" s="324"/>
      <c r="H608" s="324"/>
      <c r="I608" s="324"/>
      <c r="J608" s="324"/>
      <c r="K608" s="324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20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</row>
    <row r="609" spans="1:54" ht="12.75">
      <c r="A609" s="13"/>
      <c r="B609" s="13"/>
      <c r="C609" s="324"/>
      <c r="D609" s="324"/>
      <c r="E609" s="324"/>
      <c r="F609" s="324"/>
      <c r="G609" s="324"/>
      <c r="H609" s="324"/>
      <c r="I609" s="324"/>
      <c r="J609" s="324"/>
      <c r="K609" s="324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20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</row>
    <row r="610" spans="1:54" ht="12.75">
      <c r="A610" s="13"/>
      <c r="B610" s="13"/>
      <c r="C610" s="324"/>
      <c r="D610" s="324"/>
      <c r="E610" s="324"/>
      <c r="F610" s="324"/>
      <c r="G610" s="324"/>
      <c r="H610" s="324"/>
      <c r="I610" s="324"/>
      <c r="J610" s="324"/>
      <c r="K610" s="324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20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</row>
    <row r="611" spans="1:54" ht="12.75">
      <c r="A611" s="13"/>
      <c r="B611" s="13"/>
      <c r="C611" s="324"/>
      <c r="D611" s="324"/>
      <c r="E611" s="324"/>
      <c r="F611" s="324"/>
      <c r="G611" s="324"/>
      <c r="H611" s="324"/>
      <c r="I611" s="324"/>
      <c r="J611" s="324"/>
      <c r="K611" s="324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20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</row>
    <row r="612" spans="1:54" ht="12.75">
      <c r="A612" s="13"/>
      <c r="B612" s="13"/>
      <c r="C612" s="324"/>
      <c r="D612" s="324"/>
      <c r="E612" s="324"/>
      <c r="F612" s="324"/>
      <c r="G612" s="324"/>
      <c r="H612" s="324"/>
      <c r="I612" s="324"/>
      <c r="J612" s="324"/>
      <c r="K612" s="324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20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</row>
    <row r="613" spans="1:54" ht="12.75">
      <c r="A613" s="13"/>
      <c r="B613" s="13"/>
      <c r="C613" s="324"/>
      <c r="D613" s="324"/>
      <c r="E613" s="324"/>
      <c r="F613" s="324"/>
      <c r="G613" s="324"/>
      <c r="H613" s="324"/>
      <c r="I613" s="324"/>
      <c r="J613" s="324"/>
      <c r="K613" s="324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20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</row>
    <row r="614" spans="1:54" ht="12.75">
      <c r="A614" s="13"/>
      <c r="B614" s="13"/>
      <c r="C614" s="324"/>
      <c r="D614" s="324"/>
      <c r="E614" s="324"/>
      <c r="F614" s="324"/>
      <c r="G614" s="324"/>
      <c r="H614" s="324"/>
      <c r="I614" s="324"/>
      <c r="J614" s="324"/>
      <c r="K614" s="324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20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</row>
    <row r="615" spans="1:54" ht="12.75">
      <c r="A615" s="13"/>
      <c r="B615" s="13"/>
      <c r="C615" s="324"/>
      <c r="D615" s="324"/>
      <c r="E615" s="324"/>
      <c r="F615" s="324"/>
      <c r="G615" s="324"/>
      <c r="H615" s="324"/>
      <c r="I615" s="324"/>
      <c r="J615" s="324"/>
      <c r="K615" s="324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20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</row>
    <row r="616" spans="1:54" ht="12.75">
      <c r="A616" s="13"/>
      <c r="B616" s="13"/>
      <c r="C616" s="324"/>
      <c r="D616" s="324"/>
      <c r="E616" s="324"/>
      <c r="F616" s="324"/>
      <c r="G616" s="324"/>
      <c r="H616" s="324"/>
      <c r="I616" s="324"/>
      <c r="J616" s="324"/>
      <c r="K616" s="324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20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</row>
    <row r="617" spans="1:54" ht="12.75">
      <c r="A617" s="13"/>
      <c r="B617" s="13"/>
      <c r="C617" s="324"/>
      <c r="D617" s="324"/>
      <c r="E617" s="324"/>
      <c r="F617" s="324"/>
      <c r="G617" s="324"/>
      <c r="H617" s="324"/>
      <c r="I617" s="324"/>
      <c r="J617" s="324"/>
      <c r="K617" s="324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20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</row>
    <row r="618" spans="1:54" ht="12.75">
      <c r="A618" s="13"/>
      <c r="B618" s="13"/>
      <c r="C618" s="324"/>
      <c r="D618" s="324"/>
      <c r="E618" s="324"/>
      <c r="F618" s="324"/>
      <c r="G618" s="324"/>
      <c r="H618" s="324"/>
      <c r="I618" s="324"/>
      <c r="J618" s="324"/>
      <c r="K618" s="324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20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</row>
    <row r="619" spans="1:54" ht="12.75">
      <c r="A619" s="13"/>
      <c r="B619" s="13"/>
      <c r="C619" s="324"/>
      <c r="D619" s="324"/>
      <c r="E619" s="324"/>
      <c r="F619" s="324"/>
      <c r="G619" s="324"/>
      <c r="H619" s="324"/>
      <c r="I619" s="324"/>
      <c r="J619" s="324"/>
      <c r="K619" s="324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20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</row>
    <row r="620" spans="1:54" ht="12.75">
      <c r="A620" s="13"/>
      <c r="B620" s="13"/>
      <c r="C620" s="324"/>
      <c r="D620" s="324"/>
      <c r="E620" s="324"/>
      <c r="F620" s="324"/>
      <c r="G620" s="324"/>
      <c r="H620" s="324"/>
      <c r="I620" s="324"/>
      <c r="J620" s="324"/>
      <c r="K620" s="324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20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</row>
    <row r="621" spans="1:54" ht="12.75">
      <c r="A621" s="13"/>
      <c r="B621" s="13"/>
      <c r="C621" s="324"/>
      <c r="D621" s="324"/>
      <c r="E621" s="324"/>
      <c r="F621" s="324"/>
      <c r="G621" s="324"/>
      <c r="H621" s="324"/>
      <c r="I621" s="324"/>
      <c r="J621" s="324"/>
      <c r="K621" s="324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20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</row>
    <row r="622" spans="1:54" ht="12.75">
      <c r="A622" s="13"/>
      <c r="B622" s="13"/>
      <c r="C622" s="324"/>
      <c r="D622" s="324"/>
      <c r="E622" s="324"/>
      <c r="F622" s="324"/>
      <c r="G622" s="324"/>
      <c r="H622" s="324"/>
      <c r="I622" s="324"/>
      <c r="J622" s="324"/>
      <c r="K622" s="324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20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</row>
    <row r="623" spans="1:54" ht="12.75">
      <c r="A623" s="13"/>
      <c r="B623" s="13"/>
      <c r="C623" s="324"/>
      <c r="D623" s="324"/>
      <c r="E623" s="324"/>
      <c r="F623" s="324"/>
      <c r="G623" s="324"/>
      <c r="H623" s="324"/>
      <c r="I623" s="324"/>
      <c r="J623" s="324"/>
      <c r="K623" s="324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20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</row>
    <row r="624" spans="1:54" ht="12.75">
      <c r="A624" s="13"/>
      <c r="B624" s="13"/>
      <c r="C624" s="324"/>
      <c r="D624" s="324"/>
      <c r="E624" s="324"/>
      <c r="F624" s="324"/>
      <c r="G624" s="324"/>
      <c r="H624" s="324"/>
      <c r="I624" s="324"/>
      <c r="J624" s="324"/>
      <c r="K624" s="324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20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</row>
    <row r="625" spans="1:54" ht="12.75">
      <c r="A625" s="13"/>
      <c r="B625" s="13"/>
      <c r="C625" s="324"/>
      <c r="D625" s="324"/>
      <c r="E625" s="324"/>
      <c r="F625" s="324"/>
      <c r="G625" s="324"/>
      <c r="H625" s="324"/>
      <c r="I625" s="324"/>
      <c r="J625" s="324"/>
      <c r="K625" s="324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20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</row>
    <row r="626" spans="1:54" ht="12.75">
      <c r="A626" s="13"/>
      <c r="B626" s="13"/>
      <c r="C626" s="324"/>
      <c r="D626" s="324"/>
      <c r="E626" s="324"/>
      <c r="F626" s="324"/>
      <c r="G626" s="324"/>
      <c r="H626" s="324"/>
      <c r="I626" s="324"/>
      <c r="J626" s="324"/>
      <c r="K626" s="324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20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</row>
    <row r="627" spans="1:54" ht="12.75">
      <c r="A627" s="13"/>
      <c r="B627" s="13"/>
      <c r="C627" s="324"/>
      <c r="D627" s="324"/>
      <c r="E627" s="324"/>
      <c r="F627" s="324"/>
      <c r="G627" s="324"/>
      <c r="H627" s="324"/>
      <c r="I627" s="324"/>
      <c r="J627" s="324"/>
      <c r="K627" s="324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20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</row>
    <row r="628" spans="1:54" ht="12.75">
      <c r="A628" s="13"/>
      <c r="B628" s="13"/>
      <c r="C628" s="324"/>
      <c r="D628" s="324"/>
      <c r="E628" s="324"/>
      <c r="F628" s="324"/>
      <c r="G628" s="324"/>
      <c r="H628" s="324"/>
      <c r="I628" s="324"/>
      <c r="J628" s="324"/>
      <c r="K628" s="324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20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</row>
    <row r="629" spans="1:54" ht="12.75">
      <c r="A629" s="13"/>
      <c r="B629" s="13"/>
      <c r="C629" s="324"/>
      <c r="D629" s="324"/>
      <c r="E629" s="324"/>
      <c r="F629" s="324"/>
      <c r="G629" s="324"/>
      <c r="H629" s="324"/>
      <c r="I629" s="324"/>
      <c r="J629" s="324"/>
      <c r="K629" s="324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20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</row>
    <row r="630" spans="1:54" ht="12.75">
      <c r="A630" s="13"/>
      <c r="B630" s="13"/>
      <c r="C630" s="324"/>
      <c r="D630" s="324"/>
      <c r="E630" s="324"/>
      <c r="F630" s="324"/>
      <c r="G630" s="324"/>
      <c r="H630" s="324"/>
      <c r="I630" s="324"/>
      <c r="J630" s="324"/>
      <c r="K630" s="324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20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</row>
    <row r="631" spans="1:54" ht="12.75">
      <c r="A631" s="13"/>
      <c r="B631" s="13"/>
      <c r="C631" s="324"/>
      <c r="D631" s="324"/>
      <c r="E631" s="324"/>
      <c r="F631" s="324"/>
      <c r="G631" s="324"/>
      <c r="H631" s="324"/>
      <c r="I631" s="324"/>
      <c r="J631" s="324"/>
      <c r="K631" s="324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20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</row>
    <row r="632" spans="1:54" ht="12.75">
      <c r="A632" s="13"/>
      <c r="B632" s="13"/>
      <c r="C632" s="324"/>
      <c r="D632" s="324"/>
      <c r="E632" s="324"/>
      <c r="F632" s="324"/>
      <c r="G632" s="324"/>
      <c r="H632" s="324"/>
      <c r="I632" s="324"/>
      <c r="J632" s="324"/>
      <c r="K632" s="324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20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</row>
    <row r="633" spans="1:54" ht="12.75">
      <c r="A633" s="13"/>
      <c r="B633" s="13"/>
      <c r="C633" s="324"/>
      <c r="D633" s="324"/>
      <c r="E633" s="324"/>
      <c r="F633" s="324"/>
      <c r="G633" s="324"/>
      <c r="H633" s="324"/>
      <c r="I633" s="324"/>
      <c r="J633" s="324"/>
      <c r="K633" s="324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20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</row>
    <row r="634" spans="1:54" ht="12.75">
      <c r="A634" s="13"/>
      <c r="B634" s="13"/>
      <c r="C634" s="324"/>
      <c r="D634" s="324"/>
      <c r="E634" s="324"/>
      <c r="F634" s="324"/>
      <c r="G634" s="324"/>
      <c r="H634" s="324"/>
      <c r="I634" s="324"/>
      <c r="J634" s="324"/>
      <c r="K634" s="324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20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</row>
    <row r="635" spans="1:54" ht="12.75">
      <c r="A635" s="13"/>
      <c r="B635" s="13"/>
      <c r="C635" s="324"/>
      <c r="D635" s="324"/>
      <c r="E635" s="324"/>
      <c r="F635" s="324"/>
      <c r="G635" s="324"/>
      <c r="H635" s="324"/>
      <c r="I635" s="324"/>
      <c r="J635" s="324"/>
      <c r="K635" s="324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20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</row>
    <row r="636" spans="1:54" ht="12.75">
      <c r="A636" s="13"/>
      <c r="B636" s="13"/>
      <c r="C636" s="324"/>
      <c r="D636" s="324"/>
      <c r="E636" s="324"/>
      <c r="F636" s="324"/>
      <c r="G636" s="324"/>
      <c r="H636" s="324"/>
      <c r="I636" s="324"/>
      <c r="J636" s="324"/>
      <c r="K636" s="324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20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</row>
    <row r="637" spans="1:54" ht="12.75">
      <c r="A637" s="13"/>
      <c r="B637" s="13"/>
      <c r="C637" s="324"/>
      <c r="D637" s="324"/>
      <c r="E637" s="324"/>
      <c r="F637" s="324"/>
      <c r="G637" s="324"/>
      <c r="H637" s="324"/>
      <c r="I637" s="324"/>
      <c r="J637" s="324"/>
      <c r="K637" s="324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20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</row>
    <row r="638" spans="1:54" ht="12.75">
      <c r="A638" s="13"/>
      <c r="B638" s="13"/>
      <c r="C638" s="324"/>
      <c r="D638" s="324"/>
      <c r="E638" s="324"/>
      <c r="F638" s="324"/>
      <c r="G638" s="324"/>
      <c r="H638" s="324"/>
      <c r="I638" s="324"/>
      <c r="J638" s="324"/>
      <c r="K638" s="324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20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</row>
    <row r="639" spans="1:54" ht="12.75">
      <c r="A639" s="13"/>
      <c r="B639" s="13"/>
      <c r="C639" s="324"/>
      <c r="D639" s="324"/>
      <c r="E639" s="324"/>
      <c r="F639" s="324"/>
      <c r="G639" s="324"/>
      <c r="H639" s="324"/>
      <c r="I639" s="324"/>
      <c r="J639" s="324"/>
      <c r="K639" s="324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20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</row>
    <row r="640" spans="1:54" ht="12.75">
      <c r="A640" s="13"/>
      <c r="B640" s="13"/>
      <c r="C640" s="324"/>
      <c r="D640" s="324"/>
      <c r="E640" s="324"/>
      <c r="F640" s="324"/>
      <c r="G640" s="324"/>
      <c r="H640" s="324"/>
      <c r="I640" s="324"/>
      <c r="J640" s="324"/>
      <c r="K640" s="324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20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</row>
    <row r="641" spans="1:54" ht="12.75">
      <c r="A641" s="13"/>
      <c r="B641" s="13"/>
      <c r="C641" s="324"/>
      <c r="D641" s="324"/>
      <c r="E641" s="324"/>
      <c r="F641" s="324"/>
      <c r="G641" s="324"/>
      <c r="H641" s="324"/>
      <c r="I641" s="324"/>
      <c r="J641" s="324"/>
      <c r="K641" s="324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20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</row>
    <row r="642" spans="1:54" ht="12.75">
      <c r="A642" s="13"/>
      <c r="B642" s="13"/>
      <c r="C642" s="324"/>
      <c r="D642" s="324"/>
      <c r="E642" s="324"/>
      <c r="F642" s="324"/>
      <c r="G642" s="324"/>
      <c r="H642" s="324"/>
      <c r="I642" s="324"/>
      <c r="J642" s="324"/>
      <c r="K642" s="324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20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</row>
    <row r="643" spans="1:54" ht="12.75">
      <c r="A643" s="13"/>
      <c r="B643" s="13"/>
      <c r="C643" s="324"/>
      <c r="D643" s="324"/>
      <c r="E643" s="324"/>
      <c r="F643" s="324"/>
      <c r="G643" s="324"/>
      <c r="H643" s="324"/>
      <c r="I643" s="324"/>
      <c r="J643" s="324"/>
      <c r="K643" s="324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20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</row>
    <row r="644" spans="1:54" ht="12.75">
      <c r="A644" s="13"/>
      <c r="B644" s="13"/>
      <c r="C644" s="324"/>
      <c r="D644" s="324"/>
      <c r="E644" s="324"/>
      <c r="F644" s="324"/>
      <c r="G644" s="324"/>
      <c r="H644" s="324"/>
      <c r="I644" s="324"/>
      <c r="J644" s="324"/>
      <c r="K644" s="324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20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</row>
    <row r="645" spans="1:54" ht="12.75">
      <c r="A645" s="13"/>
      <c r="B645" s="13"/>
      <c r="C645" s="324"/>
      <c r="D645" s="324"/>
      <c r="E645" s="324"/>
      <c r="F645" s="324"/>
      <c r="G645" s="324"/>
      <c r="H645" s="324"/>
      <c r="I645" s="324"/>
      <c r="J645" s="324"/>
      <c r="K645" s="324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20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</row>
    <row r="646" spans="1:54" ht="12.75">
      <c r="A646" s="13"/>
      <c r="B646" s="13"/>
      <c r="C646" s="324"/>
      <c r="D646" s="324"/>
      <c r="E646" s="324"/>
      <c r="F646" s="324"/>
      <c r="G646" s="324"/>
      <c r="H646" s="324"/>
      <c r="I646" s="324"/>
      <c r="J646" s="324"/>
      <c r="K646" s="324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20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</row>
    <row r="647" spans="1:54" ht="12.75">
      <c r="A647" s="13"/>
      <c r="B647" s="13"/>
      <c r="C647" s="324"/>
      <c r="D647" s="324"/>
      <c r="E647" s="324"/>
      <c r="F647" s="324"/>
      <c r="G647" s="324"/>
      <c r="H647" s="324"/>
      <c r="I647" s="324"/>
      <c r="J647" s="324"/>
      <c r="K647" s="324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20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</row>
    <row r="648" spans="1:54" ht="12.75">
      <c r="A648" s="13"/>
      <c r="B648" s="13"/>
      <c r="C648" s="324"/>
      <c r="D648" s="324"/>
      <c r="E648" s="324"/>
      <c r="F648" s="324"/>
      <c r="G648" s="324"/>
      <c r="H648" s="324"/>
      <c r="I648" s="324"/>
      <c r="J648" s="324"/>
      <c r="K648" s="324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20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</row>
    <row r="649" spans="1:54" ht="12.75">
      <c r="A649" s="13"/>
      <c r="B649" s="13"/>
      <c r="C649" s="324"/>
      <c r="D649" s="324"/>
      <c r="E649" s="324"/>
      <c r="F649" s="324"/>
      <c r="G649" s="324"/>
      <c r="H649" s="324"/>
      <c r="I649" s="324"/>
      <c r="J649" s="324"/>
      <c r="K649" s="324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20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</row>
    <row r="650" spans="1:54" ht="12.75">
      <c r="A650" s="13"/>
      <c r="B650" s="13"/>
      <c r="C650" s="324"/>
      <c r="D650" s="324"/>
      <c r="E650" s="324"/>
      <c r="F650" s="324"/>
      <c r="G650" s="324"/>
      <c r="H650" s="324"/>
      <c r="I650" s="324"/>
      <c r="J650" s="324"/>
      <c r="K650" s="324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20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</row>
    <row r="651" spans="1:54" ht="12.75">
      <c r="A651" s="13"/>
      <c r="B651" s="13"/>
      <c r="C651" s="324"/>
      <c r="D651" s="324"/>
      <c r="E651" s="324"/>
      <c r="F651" s="324"/>
      <c r="G651" s="324"/>
      <c r="H651" s="324"/>
      <c r="I651" s="324"/>
      <c r="J651" s="324"/>
      <c r="K651" s="324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20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</row>
    <row r="652" spans="1:54" ht="12.75">
      <c r="A652" s="13"/>
      <c r="B652" s="13"/>
      <c r="C652" s="324"/>
      <c r="D652" s="324"/>
      <c r="E652" s="324"/>
      <c r="F652" s="324"/>
      <c r="G652" s="324"/>
      <c r="H652" s="324"/>
      <c r="I652" s="324"/>
      <c r="J652" s="324"/>
      <c r="K652" s="324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20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</row>
    <row r="653" spans="1:54" ht="12.75">
      <c r="A653" s="13"/>
      <c r="B653" s="13"/>
      <c r="C653" s="324"/>
      <c r="D653" s="324"/>
      <c r="E653" s="324"/>
      <c r="F653" s="324"/>
      <c r="G653" s="324"/>
      <c r="H653" s="324"/>
      <c r="I653" s="324"/>
      <c r="J653" s="324"/>
      <c r="K653" s="324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20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</row>
    <row r="654" spans="1:54" ht="12.75">
      <c r="A654" s="13"/>
      <c r="B654" s="13"/>
      <c r="C654" s="324"/>
      <c r="D654" s="324"/>
      <c r="E654" s="324"/>
      <c r="F654" s="324"/>
      <c r="G654" s="324"/>
      <c r="H654" s="324"/>
      <c r="I654" s="324"/>
      <c r="J654" s="324"/>
      <c r="K654" s="324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20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</row>
    <row r="655" spans="1:54" ht="12.75">
      <c r="A655" s="13"/>
      <c r="B655" s="13"/>
      <c r="C655" s="324"/>
      <c r="D655" s="324"/>
      <c r="E655" s="324"/>
      <c r="F655" s="324"/>
      <c r="G655" s="324"/>
      <c r="H655" s="324"/>
      <c r="I655" s="324"/>
      <c r="J655" s="324"/>
      <c r="K655" s="324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20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</row>
    <row r="656" spans="1:54" ht="12.75">
      <c r="A656" s="13"/>
      <c r="B656" s="13"/>
      <c r="C656" s="324"/>
      <c r="D656" s="324"/>
      <c r="E656" s="324"/>
      <c r="F656" s="324"/>
      <c r="G656" s="324"/>
      <c r="H656" s="324"/>
      <c r="I656" s="324"/>
      <c r="J656" s="324"/>
      <c r="K656" s="324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20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</row>
    <row r="657" spans="1:54" ht="12.75">
      <c r="A657" s="13"/>
      <c r="B657" s="13"/>
      <c r="C657" s="324"/>
      <c r="D657" s="324"/>
      <c r="E657" s="324"/>
      <c r="F657" s="324"/>
      <c r="G657" s="324"/>
      <c r="H657" s="324"/>
      <c r="I657" s="324"/>
      <c r="J657" s="324"/>
      <c r="K657" s="324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20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</row>
    <row r="658" spans="1:54" ht="12.75">
      <c r="A658" s="13"/>
      <c r="B658" s="13"/>
      <c r="C658" s="324"/>
      <c r="D658" s="324"/>
      <c r="E658" s="324"/>
      <c r="F658" s="324"/>
      <c r="G658" s="324"/>
      <c r="H658" s="324"/>
      <c r="I658" s="324"/>
      <c r="J658" s="324"/>
      <c r="K658" s="324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20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</row>
    <row r="659" spans="1:54" ht="12.75">
      <c r="A659" s="13"/>
      <c r="B659" s="13"/>
      <c r="C659" s="324"/>
      <c r="D659" s="324"/>
      <c r="E659" s="324"/>
      <c r="F659" s="324"/>
      <c r="G659" s="324"/>
      <c r="H659" s="324"/>
      <c r="I659" s="324"/>
      <c r="J659" s="324"/>
      <c r="K659" s="324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20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</row>
    <row r="660" spans="1:54" ht="12.75">
      <c r="A660" s="13"/>
      <c r="B660" s="13"/>
      <c r="C660" s="324"/>
      <c r="D660" s="324"/>
      <c r="E660" s="324"/>
      <c r="F660" s="324"/>
      <c r="G660" s="324"/>
      <c r="H660" s="324"/>
      <c r="I660" s="324"/>
      <c r="J660" s="324"/>
      <c r="K660" s="324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20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</row>
    <row r="661" spans="1:54" ht="12.75">
      <c r="A661" s="13"/>
      <c r="B661" s="13"/>
      <c r="C661" s="324"/>
      <c r="D661" s="324"/>
      <c r="E661" s="324"/>
      <c r="F661" s="324"/>
      <c r="G661" s="324"/>
      <c r="H661" s="324"/>
      <c r="I661" s="324"/>
      <c r="J661" s="324"/>
      <c r="K661" s="324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20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</row>
    <row r="662" spans="1:54" ht="12.75">
      <c r="A662" s="13"/>
      <c r="B662" s="13"/>
      <c r="C662" s="324"/>
      <c r="D662" s="324"/>
      <c r="E662" s="324"/>
      <c r="F662" s="324"/>
      <c r="G662" s="324"/>
      <c r="H662" s="324"/>
      <c r="I662" s="324"/>
      <c r="J662" s="324"/>
      <c r="K662" s="324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20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</row>
    <row r="663" spans="1:54" ht="12.75">
      <c r="A663" s="13"/>
      <c r="B663" s="13"/>
      <c r="C663" s="324"/>
      <c r="D663" s="324"/>
      <c r="E663" s="324"/>
      <c r="F663" s="324"/>
      <c r="G663" s="324"/>
      <c r="H663" s="324"/>
      <c r="I663" s="324"/>
      <c r="J663" s="324"/>
      <c r="K663" s="324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20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</row>
    <row r="664" spans="1:54" ht="12.75">
      <c r="A664" s="13"/>
      <c r="B664" s="13"/>
      <c r="C664" s="324"/>
      <c r="D664" s="324"/>
      <c r="E664" s="324"/>
      <c r="F664" s="324"/>
      <c r="G664" s="324"/>
      <c r="H664" s="324"/>
      <c r="I664" s="324"/>
      <c r="J664" s="324"/>
      <c r="K664" s="324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20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</row>
    <row r="665" spans="1:54" ht="12.75">
      <c r="A665" s="13"/>
      <c r="B665" s="13"/>
      <c r="C665" s="324"/>
      <c r="D665" s="324"/>
      <c r="E665" s="324"/>
      <c r="F665" s="324"/>
      <c r="G665" s="324"/>
      <c r="H665" s="324"/>
      <c r="I665" s="324"/>
      <c r="J665" s="324"/>
      <c r="K665" s="324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20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</row>
    <row r="666" spans="1:54" ht="12.75">
      <c r="A666" s="13"/>
      <c r="B666" s="13"/>
      <c r="C666" s="324"/>
      <c r="D666" s="324"/>
      <c r="E666" s="324"/>
      <c r="F666" s="324"/>
      <c r="G666" s="324"/>
      <c r="H666" s="324"/>
      <c r="I666" s="324"/>
      <c r="J666" s="324"/>
      <c r="K666" s="324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20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</row>
    <row r="667" spans="1:54" ht="12.75">
      <c r="A667" s="13"/>
      <c r="B667" s="13"/>
      <c r="C667" s="324"/>
      <c r="D667" s="324"/>
      <c r="E667" s="324"/>
      <c r="F667" s="324"/>
      <c r="G667" s="324"/>
      <c r="H667" s="324"/>
      <c r="I667" s="324"/>
      <c r="J667" s="324"/>
      <c r="K667" s="324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20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</row>
    <row r="668" spans="1:54" ht="12.75">
      <c r="A668" s="13"/>
      <c r="B668" s="13"/>
      <c r="C668" s="324"/>
      <c r="D668" s="324"/>
      <c r="E668" s="324"/>
      <c r="F668" s="324"/>
      <c r="G668" s="324"/>
      <c r="H668" s="324"/>
      <c r="I668" s="324"/>
      <c r="J668" s="324"/>
      <c r="K668" s="324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20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</row>
    <row r="669" spans="1:54" ht="12.75">
      <c r="A669" s="13"/>
      <c r="B669" s="13"/>
      <c r="C669" s="324"/>
      <c r="D669" s="324"/>
      <c r="E669" s="324"/>
      <c r="F669" s="324"/>
      <c r="G669" s="324"/>
      <c r="H669" s="324"/>
      <c r="I669" s="324"/>
      <c r="J669" s="324"/>
      <c r="K669" s="324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20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</row>
    <row r="670" spans="1:54" ht="12.75">
      <c r="A670" s="13"/>
      <c r="B670" s="13"/>
      <c r="C670" s="324"/>
      <c r="D670" s="324"/>
      <c r="E670" s="324"/>
      <c r="F670" s="324"/>
      <c r="G670" s="324"/>
      <c r="H670" s="324"/>
      <c r="I670" s="324"/>
      <c r="J670" s="324"/>
      <c r="K670" s="324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20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</row>
    <row r="671" spans="1:54" ht="12.75">
      <c r="A671" s="13"/>
      <c r="B671" s="13"/>
      <c r="C671" s="324"/>
      <c r="D671" s="324"/>
      <c r="E671" s="324"/>
      <c r="F671" s="324"/>
      <c r="G671" s="324"/>
      <c r="H671" s="324"/>
      <c r="I671" s="324"/>
      <c r="J671" s="324"/>
      <c r="K671" s="324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20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</row>
    <row r="672" spans="1:54" ht="12.75">
      <c r="A672" s="13"/>
      <c r="B672" s="13"/>
      <c r="C672" s="324"/>
      <c r="D672" s="324"/>
      <c r="E672" s="324"/>
      <c r="F672" s="324"/>
      <c r="G672" s="324"/>
      <c r="H672" s="324"/>
      <c r="I672" s="324"/>
      <c r="J672" s="324"/>
      <c r="K672" s="324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20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</row>
    <row r="673" spans="1:54" ht="12.75">
      <c r="A673" s="13"/>
      <c r="B673" s="13"/>
      <c r="C673" s="324"/>
      <c r="D673" s="324"/>
      <c r="E673" s="324"/>
      <c r="F673" s="324"/>
      <c r="G673" s="324"/>
      <c r="H673" s="324"/>
      <c r="I673" s="324"/>
      <c r="J673" s="324"/>
      <c r="K673" s="324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20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</row>
    <row r="674" spans="1:54" ht="12.75">
      <c r="A674" s="13"/>
      <c r="B674" s="13"/>
      <c r="C674" s="324"/>
      <c r="D674" s="324"/>
      <c r="E674" s="324"/>
      <c r="F674" s="324"/>
      <c r="G674" s="324"/>
      <c r="H674" s="324"/>
      <c r="I674" s="324"/>
      <c r="J674" s="324"/>
      <c r="K674" s="324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20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</row>
    <row r="675" spans="1:54" ht="12.75">
      <c r="A675" s="13"/>
      <c r="B675" s="13"/>
      <c r="C675" s="324"/>
      <c r="D675" s="324"/>
      <c r="E675" s="324"/>
      <c r="F675" s="324"/>
      <c r="G675" s="324"/>
      <c r="H675" s="324"/>
      <c r="I675" s="324"/>
      <c r="J675" s="324"/>
      <c r="K675" s="324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20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</row>
    <row r="676" spans="1:54" ht="12.75">
      <c r="A676" s="13"/>
      <c r="B676" s="13"/>
      <c r="C676" s="324"/>
      <c r="D676" s="324"/>
      <c r="E676" s="324"/>
      <c r="F676" s="324"/>
      <c r="G676" s="324"/>
      <c r="H676" s="324"/>
      <c r="I676" s="324"/>
      <c r="J676" s="324"/>
      <c r="K676" s="324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20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</row>
    <row r="677" spans="1:54" ht="12.75">
      <c r="A677" s="13"/>
      <c r="B677" s="13"/>
      <c r="C677" s="324"/>
      <c r="D677" s="324"/>
      <c r="E677" s="324"/>
      <c r="F677" s="324"/>
      <c r="G677" s="324"/>
      <c r="H677" s="324"/>
      <c r="I677" s="324"/>
      <c r="J677" s="324"/>
      <c r="K677" s="324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20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</row>
    <row r="678" spans="1:54" ht="12.75">
      <c r="A678" s="13"/>
      <c r="B678" s="13"/>
      <c r="C678" s="324"/>
      <c r="D678" s="324"/>
      <c r="E678" s="324"/>
      <c r="F678" s="324"/>
      <c r="G678" s="324"/>
      <c r="H678" s="324"/>
      <c r="I678" s="324"/>
      <c r="J678" s="324"/>
      <c r="K678" s="324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20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</row>
    <row r="679" spans="1:54" ht="12.75">
      <c r="A679" s="13"/>
      <c r="B679" s="13"/>
      <c r="C679" s="324"/>
      <c r="D679" s="324"/>
      <c r="E679" s="324"/>
      <c r="F679" s="324"/>
      <c r="G679" s="324"/>
      <c r="H679" s="324"/>
      <c r="I679" s="324"/>
      <c r="J679" s="324"/>
      <c r="K679" s="324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20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</row>
    <row r="680" spans="1:54" ht="12.75">
      <c r="A680" s="13"/>
      <c r="B680" s="13"/>
      <c r="C680" s="324"/>
      <c r="D680" s="324"/>
      <c r="E680" s="324"/>
      <c r="F680" s="324"/>
      <c r="G680" s="324"/>
      <c r="H680" s="324"/>
      <c r="I680" s="324"/>
      <c r="J680" s="324"/>
      <c r="K680" s="324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20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</row>
    <row r="681" spans="1:54" ht="12.75">
      <c r="A681" s="13"/>
      <c r="B681" s="13"/>
      <c r="C681" s="324"/>
      <c r="D681" s="324"/>
      <c r="E681" s="324"/>
      <c r="F681" s="324"/>
      <c r="G681" s="324"/>
      <c r="H681" s="324"/>
      <c r="I681" s="324"/>
      <c r="J681" s="324"/>
      <c r="K681" s="324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20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</row>
    <row r="682" spans="1:54" ht="12.75">
      <c r="A682" s="13"/>
      <c r="B682" s="13"/>
      <c r="C682" s="324"/>
      <c r="D682" s="324"/>
      <c r="E682" s="324"/>
      <c r="F682" s="324"/>
      <c r="G682" s="324"/>
      <c r="H682" s="324"/>
      <c r="I682" s="324"/>
      <c r="J682" s="324"/>
      <c r="K682" s="324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20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</row>
    <row r="683" spans="1:54" ht="12.75">
      <c r="A683" s="13"/>
      <c r="B683" s="13"/>
      <c r="C683" s="324"/>
      <c r="D683" s="324"/>
      <c r="E683" s="324"/>
      <c r="F683" s="324"/>
      <c r="G683" s="324"/>
      <c r="H683" s="324"/>
      <c r="I683" s="324"/>
      <c r="J683" s="324"/>
      <c r="K683" s="324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20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</row>
    <row r="684" spans="1:54" ht="12.75">
      <c r="A684" s="13"/>
      <c r="B684" s="13"/>
      <c r="C684" s="324"/>
      <c r="D684" s="324"/>
      <c r="E684" s="324"/>
      <c r="F684" s="324"/>
      <c r="G684" s="324"/>
      <c r="H684" s="324"/>
      <c r="I684" s="324"/>
      <c r="J684" s="324"/>
      <c r="K684" s="324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20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</row>
    <row r="685" spans="1:54" ht="12.75">
      <c r="A685" s="13"/>
      <c r="B685" s="13"/>
      <c r="C685" s="324"/>
      <c r="D685" s="324"/>
      <c r="E685" s="324"/>
      <c r="F685" s="324"/>
      <c r="G685" s="324"/>
      <c r="H685" s="324"/>
      <c r="I685" s="324"/>
      <c r="J685" s="324"/>
      <c r="K685" s="324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20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</row>
    <row r="686" spans="1:54" ht="12.75">
      <c r="A686" s="13"/>
      <c r="B686" s="13"/>
      <c r="C686" s="324"/>
      <c r="D686" s="324"/>
      <c r="E686" s="324"/>
      <c r="F686" s="324"/>
      <c r="G686" s="324"/>
      <c r="H686" s="324"/>
      <c r="I686" s="324"/>
      <c r="J686" s="324"/>
      <c r="K686" s="324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20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</row>
    <row r="687" spans="1:54" ht="12.75">
      <c r="A687" s="13"/>
      <c r="B687" s="13"/>
      <c r="C687" s="324"/>
      <c r="D687" s="324"/>
      <c r="E687" s="324"/>
      <c r="F687" s="324"/>
      <c r="G687" s="324"/>
      <c r="H687" s="324"/>
      <c r="I687" s="324"/>
      <c r="J687" s="324"/>
      <c r="K687" s="324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20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</row>
    <row r="688" spans="1:54" ht="12.75">
      <c r="A688" s="13"/>
      <c r="B688" s="13"/>
      <c r="C688" s="324"/>
      <c r="D688" s="324"/>
      <c r="E688" s="324"/>
      <c r="F688" s="324"/>
      <c r="G688" s="324"/>
      <c r="H688" s="324"/>
      <c r="I688" s="324"/>
      <c r="J688" s="324"/>
      <c r="K688" s="324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20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</row>
    <row r="689" spans="1:54" ht="12.75">
      <c r="A689" s="13"/>
      <c r="B689" s="13"/>
      <c r="C689" s="324"/>
      <c r="D689" s="324"/>
      <c r="E689" s="324"/>
      <c r="F689" s="324"/>
      <c r="G689" s="324"/>
      <c r="H689" s="324"/>
      <c r="I689" s="324"/>
      <c r="J689" s="324"/>
      <c r="K689" s="324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20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</row>
    <row r="690" spans="1:54" ht="12.75">
      <c r="A690" s="13"/>
      <c r="B690" s="13"/>
      <c r="C690" s="324"/>
      <c r="D690" s="324"/>
      <c r="E690" s="324"/>
      <c r="F690" s="324"/>
      <c r="G690" s="324"/>
      <c r="H690" s="324"/>
      <c r="I690" s="324"/>
      <c r="J690" s="324"/>
      <c r="K690" s="324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20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</row>
    <row r="691" spans="1:54" ht="12.75">
      <c r="A691" s="13"/>
      <c r="B691" s="13"/>
      <c r="C691" s="324"/>
      <c r="D691" s="324"/>
      <c r="E691" s="324"/>
      <c r="F691" s="324"/>
      <c r="G691" s="324"/>
      <c r="H691" s="324"/>
      <c r="I691" s="324"/>
      <c r="J691" s="324"/>
      <c r="K691" s="324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20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</row>
    <row r="692" spans="1:54" ht="12.75">
      <c r="A692" s="13"/>
      <c r="B692" s="13"/>
      <c r="C692" s="324"/>
      <c r="D692" s="324"/>
      <c r="E692" s="324"/>
      <c r="F692" s="324"/>
      <c r="G692" s="324"/>
      <c r="H692" s="324"/>
      <c r="I692" s="324"/>
      <c r="J692" s="324"/>
      <c r="K692" s="324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20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</row>
    <row r="693" spans="1:54" ht="12.75">
      <c r="A693" s="13"/>
      <c r="B693" s="13"/>
      <c r="C693" s="324"/>
      <c r="D693" s="324"/>
      <c r="E693" s="324"/>
      <c r="F693" s="324"/>
      <c r="G693" s="324"/>
      <c r="H693" s="324"/>
      <c r="I693" s="324"/>
      <c r="J693" s="324"/>
      <c r="K693" s="324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20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</row>
    <row r="694" spans="1:54" ht="12.75">
      <c r="A694" s="13"/>
      <c r="B694" s="13"/>
      <c r="C694" s="324"/>
      <c r="D694" s="324"/>
      <c r="E694" s="324"/>
      <c r="F694" s="324"/>
      <c r="G694" s="324"/>
      <c r="H694" s="324"/>
      <c r="I694" s="324"/>
      <c r="J694" s="324"/>
      <c r="K694" s="324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20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</row>
    <row r="695" spans="1:54" ht="12.75">
      <c r="A695" s="13"/>
      <c r="B695" s="13"/>
      <c r="C695" s="324"/>
      <c r="D695" s="324"/>
      <c r="E695" s="324"/>
      <c r="F695" s="324"/>
      <c r="G695" s="324"/>
      <c r="H695" s="324"/>
      <c r="I695" s="324"/>
      <c r="J695" s="324"/>
      <c r="K695" s="324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20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</row>
    <row r="696" spans="1:54" ht="12.75">
      <c r="A696" s="13"/>
      <c r="B696" s="13"/>
      <c r="C696" s="324"/>
      <c r="D696" s="324"/>
      <c r="E696" s="324"/>
      <c r="F696" s="324"/>
      <c r="G696" s="324"/>
      <c r="H696" s="324"/>
      <c r="I696" s="324"/>
      <c r="J696" s="324"/>
      <c r="K696" s="324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20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</row>
    <row r="697" spans="1:54" ht="12.75">
      <c r="A697" s="13"/>
      <c r="B697" s="13"/>
      <c r="C697" s="324"/>
      <c r="D697" s="324"/>
      <c r="E697" s="324"/>
      <c r="F697" s="324"/>
      <c r="G697" s="324"/>
      <c r="H697" s="324"/>
      <c r="I697" s="324"/>
      <c r="J697" s="324"/>
      <c r="K697" s="324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20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</row>
    <row r="698" spans="1:54" ht="12.75">
      <c r="A698" s="13"/>
      <c r="B698" s="13"/>
      <c r="C698" s="324"/>
      <c r="D698" s="324"/>
      <c r="E698" s="324"/>
      <c r="F698" s="324"/>
      <c r="G698" s="324"/>
      <c r="H698" s="324"/>
      <c r="I698" s="324"/>
      <c r="J698" s="324"/>
      <c r="K698" s="324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20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</row>
    <row r="699" spans="1:54" ht="12.75">
      <c r="A699" s="13"/>
      <c r="B699" s="13"/>
      <c r="C699" s="324"/>
      <c r="D699" s="324"/>
      <c r="E699" s="324"/>
      <c r="F699" s="324"/>
      <c r="G699" s="324"/>
      <c r="H699" s="324"/>
      <c r="I699" s="324"/>
      <c r="J699" s="324"/>
      <c r="K699" s="324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20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</row>
    <row r="700" spans="1:54" ht="12.75">
      <c r="A700" s="13"/>
      <c r="B700" s="13"/>
      <c r="C700" s="324"/>
      <c r="D700" s="324"/>
      <c r="E700" s="324"/>
      <c r="F700" s="324"/>
      <c r="G700" s="324"/>
      <c r="H700" s="324"/>
      <c r="I700" s="324"/>
      <c r="J700" s="324"/>
      <c r="K700" s="324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20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</row>
    <row r="701" spans="1:54" ht="12.75">
      <c r="A701" s="13"/>
      <c r="B701" s="13"/>
      <c r="C701" s="324"/>
      <c r="D701" s="324"/>
      <c r="E701" s="324"/>
      <c r="F701" s="324"/>
      <c r="G701" s="324"/>
      <c r="H701" s="324"/>
      <c r="I701" s="324"/>
      <c r="J701" s="324"/>
      <c r="K701" s="324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20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</row>
    <row r="702" spans="1:54" ht="12.75">
      <c r="A702" s="13"/>
      <c r="B702" s="13"/>
      <c r="C702" s="324"/>
      <c r="D702" s="324"/>
      <c r="E702" s="324"/>
      <c r="F702" s="324"/>
      <c r="G702" s="324"/>
      <c r="H702" s="324"/>
      <c r="I702" s="324"/>
      <c r="J702" s="324"/>
      <c r="K702" s="324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20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</row>
    <row r="703" spans="1:54" ht="12.75">
      <c r="A703" s="13"/>
      <c r="B703" s="13"/>
      <c r="C703" s="324"/>
      <c r="D703" s="324"/>
      <c r="E703" s="324"/>
      <c r="F703" s="324"/>
      <c r="G703" s="324"/>
      <c r="H703" s="324"/>
      <c r="I703" s="324"/>
      <c r="J703" s="324"/>
      <c r="K703" s="324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20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</row>
    <row r="704" spans="1:54" ht="12.75">
      <c r="A704" s="13"/>
      <c r="B704" s="13"/>
      <c r="C704" s="324"/>
      <c r="D704" s="324"/>
      <c r="E704" s="324"/>
      <c r="F704" s="324"/>
      <c r="G704" s="324"/>
      <c r="H704" s="324"/>
      <c r="I704" s="324"/>
      <c r="J704" s="324"/>
      <c r="K704" s="324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20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</row>
    <row r="705" spans="1:54" ht="12.75">
      <c r="A705" s="13"/>
      <c r="B705" s="13"/>
      <c r="C705" s="324"/>
      <c r="D705" s="324"/>
      <c r="E705" s="324"/>
      <c r="F705" s="324"/>
      <c r="G705" s="324"/>
      <c r="H705" s="324"/>
      <c r="I705" s="324"/>
      <c r="J705" s="324"/>
      <c r="K705" s="324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20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</row>
    <row r="706" spans="1:54" ht="12.75">
      <c r="A706" s="13"/>
      <c r="B706" s="13"/>
      <c r="C706" s="324"/>
      <c r="D706" s="324"/>
      <c r="E706" s="324"/>
      <c r="F706" s="324"/>
      <c r="G706" s="324"/>
      <c r="H706" s="324"/>
      <c r="I706" s="324"/>
      <c r="J706" s="324"/>
      <c r="K706" s="324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20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</row>
    <row r="707" spans="1:54" ht="12.75">
      <c r="A707" s="13"/>
      <c r="B707" s="13"/>
      <c r="C707" s="324"/>
      <c r="D707" s="324"/>
      <c r="E707" s="324"/>
      <c r="F707" s="324"/>
      <c r="G707" s="324"/>
      <c r="H707" s="324"/>
      <c r="I707" s="324"/>
      <c r="J707" s="324"/>
      <c r="K707" s="324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20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</row>
    <row r="708" spans="1:54" ht="12.75">
      <c r="A708" s="13"/>
      <c r="B708" s="13"/>
      <c r="C708" s="324"/>
      <c r="D708" s="324"/>
      <c r="E708" s="324"/>
      <c r="F708" s="324"/>
      <c r="G708" s="324"/>
      <c r="H708" s="324"/>
      <c r="I708" s="324"/>
      <c r="J708" s="324"/>
      <c r="K708" s="324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20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</row>
    <row r="709" spans="1:54" ht="12.75">
      <c r="A709" s="13"/>
      <c r="B709" s="13"/>
      <c r="C709" s="324"/>
      <c r="D709" s="324"/>
      <c r="E709" s="324"/>
      <c r="F709" s="324"/>
      <c r="G709" s="324"/>
      <c r="H709" s="324"/>
      <c r="I709" s="324"/>
      <c r="J709" s="324"/>
      <c r="K709" s="324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20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</row>
    <row r="710" spans="1:54" ht="12.75">
      <c r="A710" s="13"/>
      <c r="B710" s="13"/>
      <c r="C710" s="324"/>
      <c r="D710" s="324"/>
      <c r="E710" s="324"/>
      <c r="F710" s="324"/>
      <c r="G710" s="324"/>
      <c r="H710" s="324"/>
      <c r="I710" s="324"/>
      <c r="J710" s="324"/>
      <c r="K710" s="324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20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</row>
    <row r="711" spans="1:54" ht="12.75">
      <c r="A711" s="13"/>
      <c r="B711" s="13"/>
      <c r="C711" s="324"/>
      <c r="D711" s="324"/>
      <c r="E711" s="324"/>
      <c r="F711" s="324"/>
      <c r="G711" s="324"/>
      <c r="H711" s="324"/>
      <c r="I711" s="324"/>
      <c r="J711" s="324"/>
      <c r="K711" s="324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20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</row>
    <row r="712" spans="1:54" ht="12.75">
      <c r="A712" s="13"/>
      <c r="B712" s="13"/>
      <c r="C712" s="324"/>
      <c r="D712" s="324"/>
      <c r="E712" s="324"/>
      <c r="F712" s="324"/>
      <c r="G712" s="324"/>
      <c r="H712" s="324"/>
      <c r="I712" s="324"/>
      <c r="J712" s="324"/>
      <c r="K712" s="324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20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</row>
    <row r="713" spans="1:54" ht="12.75">
      <c r="A713" s="13"/>
      <c r="B713" s="13"/>
      <c r="C713" s="324"/>
      <c r="D713" s="324"/>
      <c r="E713" s="324"/>
      <c r="F713" s="324"/>
      <c r="G713" s="324"/>
      <c r="H713" s="324"/>
      <c r="I713" s="324"/>
      <c r="J713" s="324"/>
      <c r="K713" s="324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20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</row>
    <row r="714" spans="1:54" ht="12.75">
      <c r="A714" s="13"/>
      <c r="B714" s="13"/>
      <c r="C714" s="324"/>
      <c r="D714" s="324"/>
      <c r="E714" s="324"/>
      <c r="F714" s="324"/>
      <c r="G714" s="324"/>
      <c r="H714" s="324"/>
      <c r="I714" s="324"/>
      <c r="J714" s="324"/>
      <c r="K714" s="324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20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</row>
    <row r="715" spans="1:54" ht="12.75">
      <c r="A715" s="13"/>
      <c r="B715" s="13"/>
      <c r="C715" s="324"/>
      <c r="D715" s="324"/>
      <c r="E715" s="324"/>
      <c r="F715" s="324"/>
      <c r="G715" s="324"/>
      <c r="H715" s="324"/>
      <c r="I715" s="324"/>
      <c r="J715" s="324"/>
      <c r="K715" s="324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20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</row>
    <row r="716" spans="1:54" ht="12.75">
      <c r="A716" s="13"/>
      <c r="B716" s="13"/>
      <c r="C716" s="324"/>
      <c r="D716" s="324"/>
      <c r="E716" s="324"/>
      <c r="F716" s="324"/>
      <c r="G716" s="324"/>
      <c r="H716" s="324"/>
      <c r="I716" s="324"/>
      <c r="J716" s="324"/>
      <c r="K716" s="324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20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</row>
    <row r="717" spans="1:54" ht="12.75">
      <c r="A717" s="13"/>
      <c r="B717" s="13"/>
      <c r="C717" s="324"/>
      <c r="D717" s="324"/>
      <c r="E717" s="324"/>
      <c r="F717" s="324"/>
      <c r="G717" s="324"/>
      <c r="H717" s="324"/>
      <c r="I717" s="324"/>
      <c r="J717" s="324"/>
      <c r="K717" s="324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20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</row>
    <row r="718" spans="1:54" ht="12.75">
      <c r="A718" s="13"/>
      <c r="B718" s="13"/>
      <c r="C718" s="324"/>
      <c r="D718" s="324"/>
      <c r="E718" s="324"/>
      <c r="F718" s="324"/>
      <c r="G718" s="324"/>
      <c r="H718" s="324"/>
      <c r="I718" s="324"/>
      <c r="J718" s="324"/>
      <c r="K718" s="324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20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</row>
    <row r="719" spans="1:54" ht="12.75">
      <c r="A719" s="13"/>
      <c r="B719" s="13"/>
      <c r="C719" s="324"/>
      <c r="D719" s="324"/>
      <c r="E719" s="324"/>
      <c r="F719" s="324"/>
      <c r="G719" s="324"/>
      <c r="H719" s="324"/>
      <c r="I719" s="324"/>
      <c r="J719" s="324"/>
      <c r="K719" s="324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20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</row>
    <row r="720" spans="1:54" ht="12.75">
      <c r="A720" s="13"/>
      <c r="B720" s="13"/>
      <c r="C720" s="324"/>
      <c r="D720" s="324"/>
      <c r="E720" s="324"/>
      <c r="F720" s="324"/>
      <c r="G720" s="324"/>
      <c r="H720" s="324"/>
      <c r="I720" s="324"/>
      <c r="J720" s="324"/>
      <c r="K720" s="324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20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</row>
    <row r="721" spans="1:54" ht="12.75">
      <c r="A721" s="13"/>
      <c r="B721" s="13"/>
      <c r="C721" s="324"/>
      <c r="D721" s="324"/>
      <c r="E721" s="324"/>
      <c r="F721" s="324"/>
      <c r="G721" s="324"/>
      <c r="H721" s="324"/>
      <c r="I721" s="324"/>
      <c r="J721" s="324"/>
      <c r="K721" s="324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20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</row>
    <row r="722" spans="1:54" ht="12.75">
      <c r="A722" s="13"/>
      <c r="B722" s="13"/>
      <c r="C722" s="324"/>
      <c r="D722" s="324"/>
      <c r="E722" s="324"/>
      <c r="F722" s="324"/>
      <c r="G722" s="324"/>
      <c r="H722" s="324"/>
      <c r="I722" s="324"/>
      <c r="J722" s="324"/>
      <c r="K722" s="324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20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</row>
    <row r="723" spans="1:54" ht="12.75">
      <c r="A723" s="13"/>
      <c r="B723" s="13"/>
      <c r="C723" s="324"/>
      <c r="D723" s="324"/>
      <c r="E723" s="324"/>
      <c r="F723" s="324"/>
      <c r="G723" s="324"/>
      <c r="H723" s="324"/>
      <c r="I723" s="324"/>
      <c r="J723" s="324"/>
      <c r="K723" s="324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20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</row>
    <row r="724" spans="1:54" ht="12.75">
      <c r="A724" s="13"/>
      <c r="B724" s="13"/>
      <c r="C724" s="324"/>
      <c r="D724" s="324"/>
      <c r="E724" s="324"/>
      <c r="F724" s="324"/>
      <c r="G724" s="324"/>
      <c r="H724" s="324"/>
      <c r="I724" s="324"/>
      <c r="J724" s="324"/>
      <c r="K724" s="324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20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</row>
    <row r="725" spans="1:54" ht="12.75">
      <c r="A725" s="13"/>
      <c r="B725" s="13"/>
      <c r="C725" s="324"/>
      <c r="D725" s="324"/>
      <c r="E725" s="324"/>
      <c r="F725" s="324"/>
      <c r="G725" s="324"/>
      <c r="H725" s="324"/>
      <c r="I725" s="324"/>
      <c r="J725" s="324"/>
      <c r="K725" s="324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20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</row>
    <row r="726" spans="1:54" ht="12.75">
      <c r="A726" s="13"/>
      <c r="B726" s="13"/>
      <c r="C726" s="324"/>
      <c r="D726" s="324"/>
      <c r="E726" s="324"/>
      <c r="F726" s="324"/>
      <c r="G726" s="324"/>
      <c r="H726" s="324"/>
      <c r="I726" s="324"/>
      <c r="J726" s="324"/>
      <c r="K726" s="324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20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</row>
    <row r="727" spans="1:54" ht="12.75">
      <c r="A727" s="13"/>
      <c r="B727" s="13"/>
      <c r="C727" s="324"/>
      <c r="D727" s="324"/>
      <c r="E727" s="324"/>
      <c r="F727" s="324"/>
      <c r="G727" s="324"/>
      <c r="H727" s="324"/>
      <c r="I727" s="324"/>
      <c r="J727" s="324"/>
      <c r="K727" s="324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20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</row>
    <row r="728" spans="1:54" ht="12.75">
      <c r="A728" s="13"/>
      <c r="B728" s="13"/>
      <c r="C728" s="324"/>
      <c r="D728" s="324"/>
      <c r="E728" s="324"/>
      <c r="F728" s="324"/>
      <c r="G728" s="324"/>
      <c r="H728" s="324"/>
      <c r="I728" s="324"/>
      <c r="J728" s="324"/>
      <c r="K728" s="324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20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</row>
    <row r="729" spans="1:54" ht="12.75">
      <c r="A729" s="13"/>
      <c r="B729" s="13"/>
      <c r="C729" s="324"/>
      <c r="D729" s="324"/>
      <c r="E729" s="324"/>
      <c r="F729" s="324"/>
      <c r="G729" s="324"/>
      <c r="H729" s="324"/>
      <c r="I729" s="324"/>
      <c r="J729" s="324"/>
      <c r="K729" s="324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20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</row>
    <row r="730" spans="1:54" ht="12.75">
      <c r="A730" s="13"/>
      <c r="B730" s="13"/>
      <c r="C730" s="324"/>
      <c r="D730" s="324"/>
      <c r="E730" s="324"/>
      <c r="F730" s="324"/>
      <c r="G730" s="324"/>
      <c r="H730" s="324"/>
      <c r="I730" s="324"/>
      <c r="J730" s="324"/>
      <c r="K730" s="324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20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</row>
    <row r="731" spans="1:54" ht="12.75">
      <c r="A731" s="13"/>
      <c r="B731" s="13"/>
      <c r="C731" s="324"/>
      <c r="D731" s="324"/>
      <c r="E731" s="324"/>
      <c r="F731" s="324"/>
      <c r="G731" s="324"/>
      <c r="H731" s="324"/>
      <c r="I731" s="324"/>
      <c r="J731" s="324"/>
      <c r="K731" s="324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20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</row>
    <row r="732" spans="1:54" ht="12.75">
      <c r="A732" s="13"/>
      <c r="B732" s="13"/>
      <c r="C732" s="324"/>
      <c r="D732" s="324"/>
      <c r="E732" s="324"/>
      <c r="F732" s="324"/>
      <c r="G732" s="324"/>
      <c r="H732" s="324"/>
      <c r="I732" s="324"/>
      <c r="J732" s="324"/>
      <c r="K732" s="324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20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</row>
    <row r="733" spans="1:54" ht="12.75">
      <c r="A733" s="13"/>
      <c r="B733" s="13"/>
      <c r="C733" s="324"/>
      <c r="D733" s="324"/>
      <c r="E733" s="324"/>
      <c r="F733" s="324"/>
      <c r="G733" s="324"/>
      <c r="H733" s="324"/>
      <c r="I733" s="324"/>
      <c r="J733" s="324"/>
      <c r="K733" s="324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20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</row>
    <row r="734" spans="1:54" ht="12.75">
      <c r="A734" s="13"/>
      <c r="B734" s="13"/>
      <c r="C734" s="324"/>
      <c r="D734" s="324"/>
      <c r="E734" s="324"/>
      <c r="F734" s="324"/>
      <c r="G734" s="324"/>
      <c r="H734" s="324"/>
      <c r="I734" s="324"/>
      <c r="J734" s="324"/>
      <c r="K734" s="324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20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</row>
    <row r="735" spans="1:54" ht="12.75">
      <c r="A735" s="13"/>
      <c r="B735" s="13"/>
      <c r="C735" s="324"/>
      <c r="D735" s="324"/>
      <c r="E735" s="324"/>
      <c r="F735" s="324"/>
      <c r="G735" s="324"/>
      <c r="H735" s="324"/>
      <c r="I735" s="324"/>
      <c r="J735" s="324"/>
      <c r="K735" s="324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20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</row>
    <row r="736" spans="1:54" ht="12.75">
      <c r="A736" s="13"/>
      <c r="B736" s="13"/>
      <c r="C736" s="324"/>
      <c r="D736" s="324"/>
      <c r="E736" s="324"/>
      <c r="F736" s="324"/>
      <c r="G736" s="324"/>
      <c r="H736" s="324"/>
      <c r="I736" s="324"/>
      <c r="J736" s="324"/>
      <c r="K736" s="324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20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</row>
    <row r="737" spans="1:54" ht="12.75">
      <c r="A737" s="13"/>
      <c r="B737" s="13"/>
      <c r="C737" s="324"/>
      <c r="D737" s="324"/>
      <c r="E737" s="324"/>
      <c r="F737" s="324"/>
      <c r="G737" s="324"/>
      <c r="H737" s="324"/>
      <c r="I737" s="324"/>
      <c r="J737" s="324"/>
      <c r="K737" s="324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20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</row>
    <row r="738" spans="1:54" ht="12.75">
      <c r="A738" s="13"/>
      <c r="B738" s="13"/>
      <c r="C738" s="324"/>
      <c r="D738" s="324"/>
      <c r="E738" s="324"/>
      <c r="F738" s="324"/>
      <c r="G738" s="324"/>
      <c r="H738" s="324"/>
      <c r="I738" s="324"/>
      <c r="J738" s="324"/>
      <c r="K738" s="324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20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</row>
    <row r="739" spans="1:54" ht="12.75">
      <c r="A739" s="13"/>
      <c r="B739" s="13"/>
      <c r="C739" s="324"/>
      <c r="D739" s="324"/>
      <c r="E739" s="324"/>
      <c r="F739" s="324"/>
      <c r="G739" s="324"/>
      <c r="H739" s="324"/>
      <c r="I739" s="324"/>
      <c r="J739" s="324"/>
      <c r="K739" s="324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20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</row>
    <row r="740" spans="1:54" ht="12.75">
      <c r="A740" s="13"/>
      <c r="B740" s="13"/>
      <c r="C740" s="324"/>
      <c r="D740" s="324"/>
      <c r="E740" s="324"/>
      <c r="F740" s="324"/>
      <c r="G740" s="324"/>
      <c r="H740" s="324"/>
      <c r="I740" s="324"/>
      <c r="J740" s="324"/>
      <c r="K740" s="324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20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</row>
    <row r="741" spans="1:54" ht="12.75">
      <c r="A741" s="13"/>
      <c r="B741" s="13"/>
      <c r="C741" s="324"/>
      <c r="D741" s="324"/>
      <c r="E741" s="324"/>
      <c r="F741" s="324"/>
      <c r="G741" s="324"/>
      <c r="H741" s="324"/>
      <c r="I741" s="324"/>
      <c r="J741" s="324"/>
      <c r="K741" s="324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20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</row>
    <row r="742" spans="1:54" ht="12.75">
      <c r="A742" s="13"/>
      <c r="B742" s="13"/>
      <c r="C742" s="324"/>
      <c r="D742" s="324"/>
      <c r="E742" s="324"/>
      <c r="F742" s="324"/>
      <c r="G742" s="324"/>
      <c r="H742" s="324"/>
      <c r="I742" s="324"/>
      <c r="J742" s="324"/>
      <c r="K742" s="324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20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</row>
    <row r="743" spans="1:54" ht="12.75">
      <c r="A743" s="13"/>
      <c r="B743" s="13"/>
      <c r="C743" s="324"/>
      <c r="D743" s="324"/>
      <c r="E743" s="324"/>
      <c r="F743" s="324"/>
      <c r="G743" s="324"/>
      <c r="H743" s="324"/>
      <c r="I743" s="324"/>
      <c r="J743" s="324"/>
      <c r="K743" s="324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20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</row>
    <row r="744" spans="1:54" ht="12.75">
      <c r="A744" s="13"/>
      <c r="B744" s="13"/>
      <c r="C744" s="324"/>
      <c r="D744" s="324"/>
      <c r="E744" s="324"/>
      <c r="F744" s="324"/>
      <c r="G744" s="324"/>
      <c r="H744" s="324"/>
      <c r="I744" s="324"/>
      <c r="J744" s="324"/>
      <c r="K744" s="324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20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</row>
    <row r="745" spans="1:54" ht="12.75">
      <c r="A745" s="13"/>
      <c r="B745" s="13"/>
      <c r="C745" s="324"/>
      <c r="D745" s="324"/>
      <c r="E745" s="324"/>
      <c r="F745" s="324"/>
      <c r="G745" s="324"/>
      <c r="H745" s="324"/>
      <c r="I745" s="324"/>
      <c r="J745" s="324"/>
      <c r="K745" s="324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20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</row>
    <row r="746" spans="1:54" ht="12.75">
      <c r="A746" s="13"/>
      <c r="B746" s="13"/>
      <c r="C746" s="324"/>
      <c r="D746" s="324"/>
      <c r="E746" s="324"/>
      <c r="F746" s="324"/>
      <c r="G746" s="324"/>
      <c r="H746" s="324"/>
      <c r="I746" s="324"/>
      <c r="J746" s="324"/>
      <c r="K746" s="324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20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</row>
    <row r="747" spans="1:54" ht="12.75">
      <c r="A747" s="13"/>
      <c r="B747" s="13"/>
      <c r="C747" s="324"/>
      <c r="D747" s="324"/>
      <c r="E747" s="324"/>
      <c r="F747" s="324"/>
      <c r="G747" s="324"/>
      <c r="H747" s="324"/>
      <c r="I747" s="324"/>
      <c r="J747" s="324"/>
      <c r="K747" s="324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20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</row>
    <row r="748" spans="1:54" ht="12.75">
      <c r="A748" s="13"/>
      <c r="B748" s="13"/>
      <c r="C748" s="324"/>
      <c r="D748" s="324"/>
      <c r="E748" s="324"/>
      <c r="F748" s="324"/>
      <c r="G748" s="324"/>
      <c r="H748" s="324"/>
      <c r="I748" s="324"/>
      <c r="J748" s="324"/>
      <c r="K748" s="324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20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</row>
    <row r="749" spans="1:54" ht="12.75">
      <c r="A749" s="13"/>
      <c r="B749" s="13"/>
      <c r="C749" s="324"/>
      <c r="D749" s="324"/>
      <c r="E749" s="324"/>
      <c r="F749" s="324"/>
      <c r="G749" s="324"/>
      <c r="H749" s="324"/>
      <c r="I749" s="324"/>
      <c r="J749" s="324"/>
      <c r="K749" s="324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20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</row>
    <row r="750" spans="1:54" ht="12.75">
      <c r="A750" s="13"/>
      <c r="B750" s="13"/>
      <c r="C750" s="324"/>
      <c r="D750" s="324"/>
      <c r="E750" s="324"/>
      <c r="F750" s="324"/>
      <c r="G750" s="324"/>
      <c r="H750" s="324"/>
      <c r="I750" s="324"/>
      <c r="J750" s="324"/>
      <c r="K750" s="324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20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</row>
    <row r="751" spans="1:54" ht="12.75">
      <c r="A751" s="13"/>
      <c r="B751" s="13"/>
      <c r="C751" s="324"/>
      <c r="D751" s="324"/>
      <c r="E751" s="324"/>
      <c r="F751" s="324"/>
      <c r="G751" s="324"/>
      <c r="H751" s="324"/>
      <c r="I751" s="324"/>
      <c r="J751" s="324"/>
      <c r="K751" s="324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20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</row>
    <row r="752" spans="1:54" ht="12.75">
      <c r="A752" s="13"/>
      <c r="B752" s="13"/>
      <c r="C752" s="324"/>
      <c r="D752" s="324"/>
      <c r="E752" s="324"/>
      <c r="F752" s="324"/>
      <c r="G752" s="324"/>
      <c r="H752" s="324"/>
      <c r="I752" s="324"/>
      <c r="J752" s="324"/>
      <c r="K752" s="324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20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</row>
    <row r="753" spans="1:54" ht="12.75">
      <c r="A753" s="13"/>
      <c r="B753" s="13"/>
      <c r="C753" s="324"/>
      <c r="D753" s="324"/>
      <c r="E753" s="324"/>
      <c r="F753" s="324"/>
      <c r="G753" s="324"/>
      <c r="H753" s="324"/>
      <c r="I753" s="324"/>
      <c r="J753" s="324"/>
      <c r="K753" s="324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20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</row>
    <row r="754" spans="1:54" ht="12.75">
      <c r="A754" s="13"/>
      <c r="B754" s="13"/>
      <c r="C754" s="324"/>
      <c r="D754" s="324"/>
      <c r="E754" s="324"/>
      <c r="F754" s="324"/>
      <c r="G754" s="324"/>
      <c r="H754" s="324"/>
      <c r="I754" s="324"/>
      <c r="J754" s="324"/>
      <c r="K754" s="324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20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</row>
    <row r="755" spans="1:54" ht="12.75">
      <c r="A755" s="13"/>
      <c r="B755" s="13"/>
      <c r="C755" s="324"/>
      <c r="D755" s="324"/>
      <c r="E755" s="324"/>
      <c r="F755" s="324"/>
      <c r="G755" s="324"/>
      <c r="H755" s="324"/>
      <c r="I755" s="324"/>
      <c r="J755" s="324"/>
      <c r="K755" s="324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20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</row>
    <row r="756" spans="1:54" ht="12.75">
      <c r="A756" s="13"/>
      <c r="B756" s="13"/>
      <c r="C756" s="324"/>
      <c r="D756" s="324"/>
      <c r="E756" s="324"/>
      <c r="F756" s="324"/>
      <c r="G756" s="324"/>
      <c r="H756" s="324"/>
      <c r="I756" s="324"/>
      <c r="J756" s="324"/>
      <c r="K756" s="324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20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</row>
    <row r="757" spans="1:54" ht="12.75">
      <c r="A757" s="13"/>
      <c r="B757" s="13"/>
      <c r="C757" s="324"/>
      <c r="D757" s="324"/>
      <c r="E757" s="324"/>
      <c r="F757" s="324"/>
      <c r="G757" s="324"/>
      <c r="H757" s="324"/>
      <c r="I757" s="324"/>
      <c r="J757" s="324"/>
      <c r="K757" s="324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20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</row>
    <row r="758" spans="1:54" ht="12.75">
      <c r="A758" s="13"/>
      <c r="B758" s="13"/>
      <c r="C758" s="324"/>
      <c r="D758" s="324"/>
      <c r="E758" s="324"/>
      <c r="F758" s="324"/>
      <c r="G758" s="324"/>
      <c r="H758" s="324"/>
      <c r="I758" s="324"/>
      <c r="J758" s="324"/>
      <c r="K758" s="324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20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</row>
    <row r="759" spans="1:54" ht="12.75">
      <c r="A759" s="13"/>
      <c r="B759" s="13"/>
      <c r="C759" s="324"/>
      <c r="D759" s="324"/>
      <c r="E759" s="324"/>
      <c r="F759" s="324"/>
      <c r="G759" s="324"/>
      <c r="H759" s="324"/>
      <c r="I759" s="324"/>
      <c r="J759" s="324"/>
      <c r="K759" s="324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20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</row>
    <row r="760" spans="1:54" ht="12.75">
      <c r="A760" s="13"/>
      <c r="B760" s="13"/>
      <c r="C760" s="324"/>
      <c r="D760" s="324"/>
      <c r="E760" s="324"/>
      <c r="F760" s="324"/>
      <c r="G760" s="324"/>
      <c r="H760" s="324"/>
      <c r="I760" s="324"/>
      <c r="J760" s="324"/>
      <c r="K760" s="324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20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</row>
    <row r="761" spans="1:54" ht="12.75">
      <c r="A761" s="13"/>
      <c r="B761" s="13"/>
      <c r="C761" s="324"/>
      <c r="D761" s="324"/>
      <c r="E761" s="324"/>
      <c r="F761" s="324"/>
      <c r="G761" s="324"/>
      <c r="H761" s="324"/>
      <c r="I761" s="324"/>
      <c r="J761" s="324"/>
      <c r="K761" s="324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20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</row>
    <row r="762" spans="1:54" ht="12.75">
      <c r="A762" s="13"/>
      <c r="B762" s="13"/>
      <c r="C762" s="324"/>
      <c r="D762" s="324"/>
      <c r="E762" s="324"/>
      <c r="F762" s="324"/>
      <c r="G762" s="324"/>
      <c r="H762" s="324"/>
      <c r="I762" s="324"/>
      <c r="J762" s="324"/>
      <c r="K762" s="324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20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</row>
    <row r="763" spans="1:54" ht="12.75">
      <c r="A763" s="13"/>
      <c r="B763" s="13"/>
      <c r="C763" s="324"/>
      <c r="D763" s="324"/>
      <c r="E763" s="324"/>
      <c r="F763" s="324"/>
      <c r="G763" s="324"/>
      <c r="H763" s="324"/>
      <c r="I763" s="324"/>
      <c r="J763" s="324"/>
      <c r="K763" s="324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20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</row>
    <row r="764" spans="1:54" ht="12.75">
      <c r="A764" s="13"/>
      <c r="B764" s="13"/>
      <c r="C764" s="324"/>
      <c r="D764" s="324"/>
      <c r="E764" s="324"/>
      <c r="F764" s="324"/>
      <c r="G764" s="324"/>
      <c r="H764" s="324"/>
      <c r="I764" s="324"/>
      <c r="J764" s="324"/>
      <c r="K764" s="324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20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</row>
    <row r="765" spans="1:54" ht="12.75">
      <c r="A765" s="13"/>
      <c r="B765" s="13"/>
      <c r="C765" s="324"/>
      <c r="D765" s="324"/>
      <c r="E765" s="324"/>
      <c r="F765" s="324"/>
      <c r="G765" s="324"/>
      <c r="H765" s="324"/>
      <c r="I765" s="324"/>
      <c r="J765" s="324"/>
      <c r="K765" s="324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20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</row>
    <row r="766" spans="1:54" ht="12.75">
      <c r="A766" s="13"/>
      <c r="B766" s="13"/>
      <c r="C766" s="324"/>
      <c r="D766" s="324"/>
      <c r="E766" s="324"/>
      <c r="F766" s="324"/>
      <c r="G766" s="324"/>
      <c r="H766" s="324"/>
      <c r="I766" s="324"/>
      <c r="J766" s="324"/>
      <c r="K766" s="324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20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</row>
    <row r="767" spans="1:54" ht="12.75">
      <c r="A767" s="13"/>
      <c r="B767" s="13"/>
      <c r="C767" s="324"/>
      <c r="D767" s="324"/>
      <c r="E767" s="324"/>
      <c r="F767" s="324"/>
      <c r="G767" s="324"/>
      <c r="H767" s="324"/>
      <c r="I767" s="324"/>
      <c r="J767" s="324"/>
      <c r="K767" s="324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20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</row>
    <row r="768" spans="1:54" ht="12.75">
      <c r="A768" s="13"/>
      <c r="B768" s="13"/>
      <c r="C768" s="324"/>
      <c r="D768" s="324"/>
      <c r="E768" s="324"/>
      <c r="F768" s="324"/>
      <c r="G768" s="324"/>
      <c r="H768" s="324"/>
      <c r="I768" s="324"/>
      <c r="J768" s="324"/>
      <c r="K768" s="324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20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</row>
    <row r="769" spans="1:54" ht="12.75">
      <c r="A769" s="13"/>
      <c r="B769" s="13"/>
      <c r="C769" s="324"/>
      <c r="D769" s="324"/>
      <c r="E769" s="324"/>
      <c r="F769" s="324"/>
      <c r="G769" s="324"/>
      <c r="H769" s="324"/>
      <c r="I769" s="324"/>
      <c r="J769" s="324"/>
      <c r="K769" s="324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20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</row>
    <row r="770" spans="1:54" ht="12.75">
      <c r="A770" s="13"/>
      <c r="B770" s="13"/>
      <c r="C770" s="324"/>
      <c r="D770" s="324"/>
      <c r="E770" s="324"/>
      <c r="F770" s="324"/>
      <c r="G770" s="324"/>
      <c r="H770" s="324"/>
      <c r="I770" s="324"/>
      <c r="J770" s="324"/>
      <c r="K770" s="324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20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</row>
    <row r="771" spans="1:54" ht="12.75">
      <c r="A771" s="13"/>
      <c r="B771" s="13"/>
      <c r="C771" s="324"/>
      <c r="D771" s="324"/>
      <c r="E771" s="324"/>
      <c r="F771" s="324"/>
      <c r="G771" s="324"/>
      <c r="H771" s="324"/>
      <c r="I771" s="324"/>
      <c r="J771" s="324"/>
      <c r="K771" s="324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20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</row>
    <row r="772" spans="1:54" ht="12.75">
      <c r="A772" s="13"/>
      <c r="B772" s="13"/>
      <c r="C772" s="324"/>
      <c r="D772" s="324"/>
      <c r="E772" s="324"/>
      <c r="F772" s="324"/>
      <c r="G772" s="324"/>
      <c r="H772" s="324"/>
      <c r="I772" s="324"/>
      <c r="J772" s="324"/>
      <c r="K772" s="324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20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</row>
    <row r="773" spans="1:54" ht="12.75">
      <c r="A773" s="13"/>
      <c r="B773" s="13"/>
      <c r="C773" s="324"/>
      <c r="D773" s="324"/>
      <c r="E773" s="324"/>
      <c r="F773" s="324"/>
      <c r="G773" s="324"/>
      <c r="H773" s="324"/>
      <c r="I773" s="324"/>
      <c r="J773" s="324"/>
      <c r="K773" s="324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20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</row>
    <row r="774" spans="1:54" ht="12.75">
      <c r="A774" s="13"/>
      <c r="B774" s="13"/>
      <c r="C774" s="324"/>
      <c r="D774" s="324"/>
      <c r="E774" s="324"/>
      <c r="F774" s="324"/>
      <c r="G774" s="324"/>
      <c r="H774" s="324"/>
      <c r="I774" s="324"/>
      <c r="J774" s="324"/>
      <c r="K774" s="324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20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</row>
    <row r="775" spans="1:54" ht="12.75">
      <c r="A775" s="13"/>
      <c r="B775" s="13"/>
      <c r="C775" s="324"/>
      <c r="D775" s="324"/>
      <c r="E775" s="324"/>
      <c r="F775" s="324"/>
      <c r="G775" s="324"/>
      <c r="H775" s="324"/>
      <c r="I775" s="324"/>
      <c r="J775" s="324"/>
      <c r="K775" s="324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20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</row>
    <row r="776" spans="1:54" ht="12.75">
      <c r="A776" s="13"/>
      <c r="B776" s="13"/>
      <c r="C776" s="324"/>
      <c r="D776" s="324"/>
      <c r="E776" s="324"/>
      <c r="F776" s="324"/>
      <c r="G776" s="324"/>
      <c r="H776" s="324"/>
      <c r="I776" s="324"/>
      <c r="J776" s="324"/>
      <c r="K776" s="324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20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</row>
    <row r="777" spans="1:54" ht="12.75">
      <c r="A777" s="13"/>
      <c r="B777" s="13"/>
      <c r="C777" s="324"/>
      <c r="D777" s="324"/>
      <c r="E777" s="324"/>
      <c r="F777" s="324"/>
      <c r="G777" s="324"/>
      <c r="H777" s="324"/>
      <c r="I777" s="324"/>
      <c r="J777" s="324"/>
      <c r="K777" s="324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20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</row>
    <row r="778" spans="1:54" ht="12.75">
      <c r="A778" s="13"/>
      <c r="B778" s="13"/>
      <c r="C778" s="324"/>
      <c r="D778" s="324"/>
      <c r="E778" s="324"/>
      <c r="F778" s="324"/>
      <c r="G778" s="324"/>
      <c r="H778" s="324"/>
      <c r="I778" s="324"/>
      <c r="J778" s="324"/>
      <c r="K778" s="324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20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</row>
    <row r="779" spans="1:54" ht="12.75">
      <c r="A779" s="13"/>
      <c r="B779" s="13"/>
      <c r="C779" s="324"/>
      <c r="D779" s="324"/>
      <c r="E779" s="324"/>
      <c r="F779" s="324"/>
      <c r="G779" s="324"/>
      <c r="H779" s="324"/>
      <c r="I779" s="324"/>
      <c r="J779" s="324"/>
      <c r="K779" s="324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20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</row>
    <row r="780" spans="1:54" ht="12.75">
      <c r="A780" s="13"/>
      <c r="B780" s="13"/>
      <c r="C780" s="324"/>
      <c r="D780" s="324"/>
      <c r="E780" s="324"/>
      <c r="F780" s="324"/>
      <c r="G780" s="324"/>
      <c r="H780" s="324"/>
      <c r="I780" s="324"/>
      <c r="J780" s="324"/>
      <c r="K780" s="324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20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</row>
    <row r="781" spans="1:54" ht="12.75">
      <c r="A781" s="13"/>
      <c r="B781" s="13"/>
      <c r="C781" s="324"/>
      <c r="D781" s="324"/>
      <c r="E781" s="324"/>
      <c r="F781" s="324"/>
      <c r="G781" s="324"/>
      <c r="H781" s="324"/>
      <c r="I781" s="324"/>
      <c r="J781" s="324"/>
      <c r="K781" s="324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20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</row>
    <row r="782" spans="1:54" ht="12.75">
      <c r="A782" s="13"/>
      <c r="B782" s="13"/>
      <c r="C782" s="324"/>
      <c r="D782" s="324"/>
      <c r="E782" s="324"/>
      <c r="F782" s="324"/>
      <c r="G782" s="324"/>
      <c r="H782" s="324"/>
      <c r="I782" s="324"/>
      <c r="J782" s="324"/>
      <c r="K782" s="324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20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</row>
    <row r="783" spans="1:54" ht="12.75">
      <c r="A783" s="13"/>
      <c r="B783" s="13"/>
      <c r="C783" s="324"/>
      <c r="D783" s="324"/>
      <c r="E783" s="324"/>
      <c r="F783" s="324"/>
      <c r="G783" s="324"/>
      <c r="H783" s="324"/>
      <c r="I783" s="324"/>
      <c r="J783" s="324"/>
      <c r="K783" s="324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20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</row>
    <row r="784" spans="1:54" ht="12.75">
      <c r="A784" s="13"/>
      <c r="B784" s="13"/>
      <c r="C784" s="324"/>
      <c r="D784" s="324"/>
      <c r="E784" s="324"/>
      <c r="F784" s="324"/>
      <c r="G784" s="324"/>
      <c r="H784" s="324"/>
      <c r="I784" s="324"/>
      <c r="J784" s="324"/>
      <c r="K784" s="324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20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</row>
    <row r="785" spans="1:54" ht="12.75">
      <c r="A785" s="13"/>
      <c r="B785" s="13"/>
      <c r="C785" s="324"/>
      <c r="D785" s="324"/>
      <c r="E785" s="324"/>
      <c r="F785" s="324"/>
      <c r="G785" s="324"/>
      <c r="H785" s="324"/>
      <c r="I785" s="324"/>
      <c r="J785" s="324"/>
      <c r="K785" s="324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20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</row>
    <row r="786" spans="1:54" ht="12.75">
      <c r="A786" s="13"/>
      <c r="B786" s="13"/>
      <c r="C786" s="324"/>
      <c r="D786" s="324"/>
      <c r="E786" s="324"/>
      <c r="F786" s="324"/>
      <c r="G786" s="324"/>
      <c r="H786" s="324"/>
      <c r="I786" s="324"/>
      <c r="J786" s="324"/>
      <c r="K786" s="324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20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</row>
    <row r="787" spans="1:54" ht="12.75">
      <c r="A787" s="13"/>
      <c r="B787" s="13"/>
      <c r="C787" s="324"/>
      <c r="D787" s="324"/>
      <c r="E787" s="324"/>
      <c r="F787" s="324"/>
      <c r="G787" s="324"/>
      <c r="H787" s="324"/>
      <c r="I787" s="324"/>
      <c r="J787" s="324"/>
      <c r="K787" s="324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20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</row>
    <row r="788" spans="1:54" ht="12.75">
      <c r="A788" s="13"/>
      <c r="B788" s="13"/>
      <c r="C788" s="324"/>
      <c r="D788" s="324"/>
      <c r="E788" s="324"/>
      <c r="F788" s="324"/>
      <c r="G788" s="324"/>
      <c r="H788" s="324"/>
      <c r="I788" s="324"/>
      <c r="J788" s="324"/>
      <c r="K788" s="324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20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</row>
    <row r="789" spans="1:54" ht="12.75">
      <c r="A789" s="13"/>
      <c r="B789" s="13"/>
      <c r="C789" s="324"/>
      <c r="D789" s="324"/>
      <c r="E789" s="324"/>
      <c r="F789" s="324"/>
      <c r="G789" s="324"/>
      <c r="H789" s="324"/>
      <c r="I789" s="324"/>
      <c r="J789" s="324"/>
      <c r="K789" s="324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20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</row>
    <row r="790" spans="1:54" ht="12.75">
      <c r="A790" s="13"/>
      <c r="B790" s="13"/>
      <c r="C790" s="324"/>
      <c r="D790" s="324"/>
      <c r="E790" s="324"/>
      <c r="F790" s="324"/>
      <c r="G790" s="324"/>
      <c r="H790" s="324"/>
      <c r="I790" s="324"/>
      <c r="J790" s="324"/>
      <c r="K790" s="324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20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</row>
    <row r="791" spans="1:54" ht="12.75">
      <c r="A791" s="13"/>
      <c r="B791" s="13"/>
      <c r="C791" s="324"/>
      <c r="D791" s="324"/>
      <c r="E791" s="324"/>
      <c r="F791" s="324"/>
      <c r="G791" s="324"/>
      <c r="H791" s="324"/>
      <c r="I791" s="324"/>
      <c r="J791" s="324"/>
      <c r="K791" s="324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20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</row>
    <row r="792" spans="1:54" ht="12.75">
      <c r="A792" s="13"/>
      <c r="B792" s="13"/>
      <c r="C792" s="324"/>
      <c r="D792" s="324"/>
      <c r="E792" s="324"/>
      <c r="F792" s="324"/>
      <c r="G792" s="324"/>
      <c r="H792" s="324"/>
      <c r="I792" s="324"/>
      <c r="J792" s="324"/>
      <c r="K792" s="324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20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</row>
    <row r="793" spans="1:54" ht="12.75">
      <c r="A793" s="13"/>
      <c r="B793" s="13"/>
      <c r="C793" s="324"/>
      <c r="D793" s="324"/>
      <c r="E793" s="324"/>
      <c r="F793" s="324"/>
      <c r="G793" s="324"/>
      <c r="H793" s="324"/>
      <c r="I793" s="324"/>
      <c r="J793" s="324"/>
      <c r="K793" s="324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20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</row>
    <row r="794" spans="1:54" ht="12.75">
      <c r="A794" s="13"/>
      <c r="B794" s="13"/>
      <c r="C794" s="324"/>
      <c r="D794" s="324"/>
      <c r="E794" s="324"/>
      <c r="F794" s="324"/>
      <c r="G794" s="324"/>
      <c r="H794" s="324"/>
      <c r="I794" s="324"/>
      <c r="J794" s="324"/>
      <c r="K794" s="324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20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</row>
    <row r="795" spans="1:54" ht="12.75">
      <c r="A795" s="13"/>
      <c r="B795" s="13"/>
      <c r="C795" s="324"/>
      <c r="D795" s="324"/>
      <c r="E795" s="324"/>
      <c r="F795" s="324"/>
      <c r="G795" s="324"/>
      <c r="H795" s="324"/>
      <c r="I795" s="324"/>
      <c r="J795" s="324"/>
      <c r="K795" s="324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20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</row>
    <row r="796" spans="1:54" ht="12.75">
      <c r="A796" s="13"/>
      <c r="B796" s="13"/>
      <c r="C796" s="324"/>
      <c r="D796" s="324"/>
      <c r="E796" s="324"/>
      <c r="F796" s="324"/>
      <c r="G796" s="324"/>
      <c r="H796" s="324"/>
      <c r="I796" s="324"/>
      <c r="J796" s="324"/>
      <c r="K796" s="324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20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</row>
    <row r="797" spans="1:54" ht="12.75">
      <c r="A797" s="13"/>
      <c r="B797" s="13"/>
      <c r="C797" s="324"/>
      <c r="D797" s="324"/>
      <c r="E797" s="324"/>
      <c r="F797" s="324"/>
      <c r="G797" s="324"/>
      <c r="H797" s="324"/>
      <c r="I797" s="324"/>
      <c r="J797" s="324"/>
      <c r="K797" s="324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20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</row>
    <row r="798" spans="1:54" ht="12.75">
      <c r="A798" s="13"/>
      <c r="B798" s="13"/>
      <c r="C798" s="324"/>
      <c r="D798" s="324"/>
      <c r="E798" s="324"/>
      <c r="F798" s="324"/>
      <c r="G798" s="324"/>
      <c r="H798" s="324"/>
      <c r="I798" s="324"/>
      <c r="J798" s="324"/>
      <c r="K798" s="324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20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</row>
    <row r="799" spans="1:54" ht="12.75">
      <c r="A799" s="13"/>
      <c r="B799" s="13"/>
      <c r="C799" s="324"/>
      <c r="D799" s="324"/>
      <c r="E799" s="324"/>
      <c r="F799" s="324"/>
      <c r="G799" s="324"/>
      <c r="H799" s="324"/>
      <c r="I799" s="324"/>
      <c r="J799" s="324"/>
      <c r="K799" s="324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20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</row>
    <row r="800" spans="1:54" ht="12.75">
      <c r="A800" s="13"/>
      <c r="B800" s="13"/>
      <c r="C800" s="324"/>
      <c r="D800" s="324"/>
      <c r="E800" s="324"/>
      <c r="F800" s="324"/>
      <c r="G800" s="324"/>
      <c r="H800" s="324"/>
      <c r="I800" s="324"/>
      <c r="J800" s="324"/>
      <c r="K800" s="324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20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</row>
    <row r="801" spans="1:54" ht="12.75">
      <c r="A801" s="13"/>
      <c r="B801" s="13"/>
      <c r="C801" s="324"/>
      <c r="D801" s="324"/>
      <c r="E801" s="324"/>
      <c r="F801" s="324"/>
      <c r="G801" s="324"/>
      <c r="H801" s="324"/>
      <c r="I801" s="324"/>
      <c r="J801" s="324"/>
      <c r="K801" s="324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20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</row>
    <row r="802" spans="1:54" ht="12.75">
      <c r="A802" s="13"/>
      <c r="B802" s="13"/>
      <c r="C802" s="324"/>
      <c r="D802" s="324"/>
      <c r="E802" s="324"/>
      <c r="F802" s="324"/>
      <c r="G802" s="324"/>
      <c r="H802" s="324"/>
      <c r="I802" s="324"/>
      <c r="J802" s="324"/>
      <c r="K802" s="324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20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</row>
    <row r="803" spans="1:54" ht="12.75">
      <c r="A803" s="13"/>
      <c r="B803" s="13"/>
      <c r="C803" s="324"/>
      <c r="D803" s="324"/>
      <c r="E803" s="324"/>
      <c r="F803" s="324"/>
      <c r="G803" s="324"/>
      <c r="H803" s="324"/>
      <c r="I803" s="324"/>
      <c r="J803" s="324"/>
      <c r="K803" s="324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20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</row>
    <row r="804" spans="1:54" ht="12.75">
      <c r="A804" s="13"/>
      <c r="B804" s="13"/>
      <c r="C804" s="324"/>
      <c r="D804" s="324"/>
      <c r="E804" s="324"/>
      <c r="F804" s="324"/>
      <c r="G804" s="324"/>
      <c r="H804" s="324"/>
      <c r="I804" s="324"/>
      <c r="J804" s="324"/>
      <c r="K804" s="324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20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</row>
    <row r="805" spans="1:54" ht="12.75">
      <c r="A805" s="13"/>
      <c r="B805" s="13"/>
      <c r="C805" s="324"/>
      <c r="D805" s="324"/>
      <c r="E805" s="324"/>
      <c r="F805" s="324"/>
      <c r="G805" s="324"/>
      <c r="H805" s="324"/>
      <c r="I805" s="324"/>
      <c r="J805" s="324"/>
      <c r="K805" s="324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20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</row>
    <row r="806" spans="1:54" ht="12.75">
      <c r="A806" s="13"/>
      <c r="B806" s="13"/>
      <c r="C806" s="324"/>
      <c r="D806" s="324"/>
      <c r="E806" s="324"/>
      <c r="F806" s="324"/>
      <c r="G806" s="324"/>
      <c r="H806" s="324"/>
      <c r="I806" s="324"/>
      <c r="J806" s="324"/>
      <c r="K806" s="324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20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</row>
    <row r="807" spans="1:54" ht="12.75">
      <c r="A807" s="13"/>
      <c r="B807" s="13"/>
      <c r="C807" s="324"/>
      <c r="D807" s="324"/>
      <c r="E807" s="324"/>
      <c r="F807" s="324"/>
      <c r="G807" s="324"/>
      <c r="H807" s="324"/>
      <c r="I807" s="324"/>
      <c r="J807" s="324"/>
      <c r="K807" s="324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20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</row>
    <row r="808" spans="1:54" ht="12.75">
      <c r="A808" s="13"/>
      <c r="B808" s="13"/>
      <c r="C808" s="324"/>
      <c r="D808" s="324"/>
      <c r="E808" s="324"/>
      <c r="F808" s="324"/>
      <c r="G808" s="324"/>
      <c r="H808" s="324"/>
      <c r="I808" s="324"/>
      <c r="J808" s="324"/>
      <c r="K808" s="324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20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</row>
    <row r="809" spans="1:54" ht="12.75">
      <c r="A809" s="13"/>
      <c r="B809" s="13"/>
      <c r="C809" s="324"/>
      <c r="D809" s="324"/>
      <c r="E809" s="324"/>
      <c r="F809" s="324"/>
      <c r="G809" s="324"/>
      <c r="H809" s="324"/>
      <c r="I809" s="324"/>
      <c r="J809" s="324"/>
      <c r="K809" s="324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20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</row>
    <row r="810" spans="1:54" ht="12.75">
      <c r="A810" s="13"/>
      <c r="B810" s="13"/>
      <c r="C810" s="324"/>
      <c r="D810" s="324"/>
      <c r="E810" s="324"/>
      <c r="F810" s="324"/>
      <c r="G810" s="324"/>
      <c r="H810" s="324"/>
      <c r="I810" s="324"/>
      <c r="J810" s="324"/>
      <c r="K810" s="324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20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</row>
    <row r="811" spans="1:54" ht="12.75">
      <c r="A811" s="13"/>
      <c r="B811" s="13"/>
      <c r="C811" s="324"/>
      <c r="D811" s="324"/>
      <c r="E811" s="324"/>
      <c r="F811" s="324"/>
      <c r="G811" s="324"/>
      <c r="H811" s="324"/>
      <c r="I811" s="324"/>
      <c r="J811" s="324"/>
      <c r="K811" s="324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20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</row>
    <row r="812" spans="1:54" ht="12.75">
      <c r="A812" s="13"/>
      <c r="B812" s="13"/>
      <c r="C812" s="324"/>
      <c r="D812" s="324"/>
      <c r="E812" s="324"/>
      <c r="F812" s="324"/>
      <c r="G812" s="324"/>
      <c r="H812" s="324"/>
      <c r="I812" s="324"/>
      <c r="J812" s="324"/>
      <c r="K812" s="324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20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</row>
    <row r="813" spans="1:54" ht="12.75">
      <c r="A813" s="13"/>
      <c r="B813" s="13"/>
      <c r="C813" s="324"/>
      <c r="D813" s="324"/>
      <c r="E813" s="324"/>
      <c r="F813" s="324"/>
      <c r="G813" s="324"/>
      <c r="H813" s="324"/>
      <c r="I813" s="324"/>
      <c r="J813" s="324"/>
      <c r="K813" s="324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20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</row>
    <row r="814" spans="1:54" ht="12.75">
      <c r="A814" s="13"/>
      <c r="B814" s="13"/>
      <c r="C814" s="324"/>
      <c r="D814" s="324"/>
      <c r="E814" s="324"/>
      <c r="F814" s="324"/>
      <c r="G814" s="324"/>
      <c r="H814" s="324"/>
      <c r="I814" s="324"/>
      <c r="J814" s="324"/>
      <c r="K814" s="324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20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</row>
    <row r="815" spans="1:54" ht="12.75">
      <c r="A815" s="13"/>
      <c r="B815" s="13"/>
      <c r="C815" s="324"/>
      <c r="D815" s="324"/>
      <c r="E815" s="324"/>
      <c r="F815" s="324"/>
      <c r="G815" s="324"/>
      <c r="H815" s="324"/>
      <c r="I815" s="324"/>
      <c r="J815" s="324"/>
      <c r="K815" s="324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20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</row>
    <row r="816" spans="1:54" ht="12.75">
      <c r="A816" s="13"/>
      <c r="B816" s="13"/>
      <c r="C816" s="324"/>
      <c r="D816" s="324"/>
      <c r="E816" s="324"/>
      <c r="F816" s="324"/>
      <c r="G816" s="324"/>
      <c r="H816" s="324"/>
      <c r="I816" s="324"/>
      <c r="J816" s="324"/>
      <c r="K816" s="324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20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</row>
    <row r="817" spans="1:54" ht="12.75">
      <c r="A817" s="13"/>
      <c r="B817" s="13"/>
      <c r="C817" s="324"/>
      <c r="D817" s="324"/>
      <c r="E817" s="324"/>
      <c r="F817" s="324"/>
      <c r="G817" s="324"/>
      <c r="H817" s="324"/>
      <c r="I817" s="324"/>
      <c r="J817" s="324"/>
      <c r="K817" s="324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20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</row>
    <row r="818" spans="1:54" ht="12.75">
      <c r="A818" s="13"/>
      <c r="B818" s="13"/>
      <c r="C818" s="324"/>
      <c r="D818" s="324"/>
      <c r="E818" s="324"/>
      <c r="F818" s="324"/>
      <c r="G818" s="324"/>
      <c r="H818" s="324"/>
      <c r="I818" s="324"/>
      <c r="J818" s="324"/>
      <c r="K818" s="324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20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</row>
    <row r="819" spans="1:54" ht="12.75">
      <c r="A819" s="13"/>
      <c r="B819" s="13"/>
      <c r="C819" s="324"/>
      <c r="D819" s="324"/>
      <c r="E819" s="324"/>
      <c r="F819" s="324"/>
      <c r="G819" s="324"/>
      <c r="H819" s="324"/>
      <c r="I819" s="324"/>
      <c r="J819" s="324"/>
      <c r="K819" s="324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20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</row>
    <row r="820" spans="1:54" ht="12.75">
      <c r="A820" s="13"/>
      <c r="B820" s="13"/>
      <c r="C820" s="324"/>
      <c r="D820" s="324"/>
      <c r="E820" s="324"/>
      <c r="F820" s="324"/>
      <c r="G820" s="324"/>
      <c r="H820" s="324"/>
      <c r="I820" s="324"/>
      <c r="J820" s="324"/>
      <c r="K820" s="324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20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</row>
    <row r="821" spans="1:54" ht="12.75">
      <c r="A821" s="13"/>
      <c r="B821" s="13"/>
      <c r="C821" s="324"/>
      <c r="D821" s="324"/>
      <c r="E821" s="324"/>
      <c r="F821" s="324"/>
      <c r="G821" s="324"/>
      <c r="H821" s="324"/>
      <c r="I821" s="324"/>
      <c r="J821" s="324"/>
      <c r="K821" s="324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20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</row>
    <row r="822" spans="1:54" ht="12.75">
      <c r="A822" s="13"/>
      <c r="B822" s="13"/>
      <c r="C822" s="324"/>
      <c r="D822" s="324"/>
      <c r="E822" s="324"/>
      <c r="F822" s="324"/>
      <c r="G822" s="324"/>
      <c r="H822" s="324"/>
      <c r="I822" s="324"/>
      <c r="J822" s="324"/>
      <c r="K822" s="324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20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</row>
    <row r="823" spans="1:54" ht="12.75">
      <c r="A823" s="13"/>
      <c r="B823" s="13"/>
      <c r="C823" s="324"/>
      <c r="D823" s="324"/>
      <c r="E823" s="324"/>
      <c r="F823" s="324"/>
      <c r="G823" s="324"/>
      <c r="H823" s="324"/>
      <c r="I823" s="324"/>
      <c r="J823" s="324"/>
      <c r="K823" s="324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20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</row>
    <row r="824" spans="1:54" ht="12.75">
      <c r="A824" s="13"/>
      <c r="B824" s="13"/>
      <c r="C824" s="324"/>
      <c r="D824" s="324"/>
      <c r="E824" s="324"/>
      <c r="F824" s="324"/>
      <c r="G824" s="324"/>
      <c r="H824" s="324"/>
      <c r="I824" s="324"/>
      <c r="J824" s="324"/>
      <c r="K824" s="324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20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</row>
    <row r="825" spans="1:54" ht="12.75">
      <c r="A825" s="13"/>
      <c r="B825" s="13"/>
      <c r="C825" s="324"/>
      <c r="D825" s="324"/>
      <c r="E825" s="324"/>
      <c r="F825" s="324"/>
      <c r="G825" s="324"/>
      <c r="H825" s="324"/>
      <c r="I825" s="324"/>
      <c r="J825" s="324"/>
      <c r="K825" s="324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20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</row>
    <row r="826" spans="1:54" ht="12.75">
      <c r="A826" s="13"/>
      <c r="B826" s="13"/>
      <c r="C826" s="324"/>
      <c r="D826" s="324"/>
      <c r="E826" s="324"/>
      <c r="F826" s="324"/>
      <c r="G826" s="324"/>
      <c r="H826" s="324"/>
      <c r="I826" s="324"/>
      <c r="J826" s="324"/>
      <c r="K826" s="324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20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</row>
    <row r="827" spans="1:54" ht="12.75">
      <c r="A827" s="13"/>
      <c r="B827" s="13"/>
      <c r="C827" s="324"/>
      <c r="D827" s="324"/>
      <c r="E827" s="324"/>
      <c r="F827" s="324"/>
      <c r="G827" s="324"/>
      <c r="H827" s="324"/>
      <c r="I827" s="324"/>
      <c r="J827" s="324"/>
      <c r="K827" s="324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20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</row>
    <row r="828" spans="1:54" ht="12.75">
      <c r="A828" s="13"/>
      <c r="B828" s="13"/>
      <c r="C828" s="324"/>
      <c r="D828" s="324"/>
      <c r="E828" s="324"/>
      <c r="F828" s="324"/>
      <c r="G828" s="324"/>
      <c r="H828" s="324"/>
      <c r="I828" s="324"/>
      <c r="J828" s="324"/>
      <c r="K828" s="324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20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</row>
    <row r="829" spans="1:54" ht="12.75">
      <c r="A829" s="13"/>
      <c r="B829" s="13"/>
      <c r="C829" s="324"/>
      <c r="D829" s="324"/>
      <c r="E829" s="324"/>
      <c r="F829" s="324"/>
      <c r="G829" s="324"/>
      <c r="H829" s="324"/>
      <c r="I829" s="324"/>
      <c r="J829" s="324"/>
      <c r="K829" s="324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20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</row>
    <row r="830" spans="1:54" ht="12.75">
      <c r="A830" s="13"/>
      <c r="B830" s="13"/>
      <c r="C830" s="324"/>
      <c r="D830" s="324"/>
      <c r="E830" s="324"/>
      <c r="F830" s="324"/>
      <c r="G830" s="324"/>
      <c r="H830" s="324"/>
      <c r="I830" s="324"/>
      <c r="J830" s="324"/>
      <c r="K830" s="324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20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</row>
    <row r="831" spans="1:54" ht="12.75">
      <c r="A831" s="13"/>
      <c r="B831" s="13"/>
      <c r="C831" s="324"/>
      <c r="D831" s="324"/>
      <c r="E831" s="324"/>
      <c r="F831" s="324"/>
      <c r="G831" s="324"/>
      <c r="H831" s="324"/>
      <c r="I831" s="324"/>
      <c r="J831" s="324"/>
      <c r="K831" s="324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20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</row>
    <row r="832" spans="1:54" ht="12.75">
      <c r="A832" s="13"/>
      <c r="B832" s="13"/>
      <c r="C832" s="324"/>
      <c r="D832" s="324"/>
      <c r="E832" s="324"/>
      <c r="F832" s="324"/>
      <c r="G832" s="324"/>
      <c r="H832" s="324"/>
      <c r="I832" s="324"/>
      <c r="J832" s="324"/>
      <c r="K832" s="324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20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</row>
    <row r="833" spans="1:54" ht="12.75">
      <c r="A833" s="13"/>
      <c r="B833" s="13"/>
      <c r="C833" s="324"/>
      <c r="D833" s="324"/>
      <c r="E833" s="324"/>
      <c r="F833" s="324"/>
      <c r="G833" s="324"/>
      <c r="H833" s="324"/>
      <c r="I833" s="324"/>
      <c r="J833" s="324"/>
      <c r="K833" s="324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20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</row>
    <row r="834" spans="1:54" ht="12.75">
      <c r="A834" s="13"/>
      <c r="B834" s="13"/>
      <c r="C834" s="324"/>
      <c r="D834" s="324"/>
      <c r="E834" s="324"/>
      <c r="F834" s="324"/>
      <c r="G834" s="324"/>
      <c r="H834" s="324"/>
      <c r="I834" s="324"/>
      <c r="J834" s="324"/>
      <c r="K834" s="324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20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</row>
    <row r="835" spans="1:54" ht="12.75">
      <c r="A835" s="13"/>
      <c r="B835" s="13"/>
      <c r="C835" s="324"/>
      <c r="D835" s="324"/>
      <c r="E835" s="324"/>
      <c r="F835" s="324"/>
      <c r="G835" s="324"/>
      <c r="H835" s="324"/>
      <c r="I835" s="324"/>
      <c r="J835" s="324"/>
      <c r="K835" s="324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20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</row>
    <row r="836" spans="1:54" ht="12.75">
      <c r="A836" s="13"/>
      <c r="B836" s="13"/>
      <c r="C836" s="324"/>
      <c r="D836" s="324"/>
      <c r="E836" s="324"/>
      <c r="F836" s="324"/>
      <c r="G836" s="324"/>
      <c r="H836" s="324"/>
      <c r="I836" s="324"/>
      <c r="J836" s="324"/>
      <c r="K836" s="324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20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</row>
    <row r="837" spans="1:54" ht="12.75">
      <c r="A837" s="13"/>
      <c r="B837" s="13"/>
      <c r="C837" s="324"/>
      <c r="D837" s="324"/>
      <c r="E837" s="324"/>
      <c r="F837" s="324"/>
      <c r="G837" s="324"/>
      <c r="H837" s="324"/>
      <c r="I837" s="324"/>
      <c r="J837" s="324"/>
      <c r="K837" s="324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20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</row>
    <row r="838" spans="1:54" ht="12.75">
      <c r="A838" s="13"/>
      <c r="B838" s="13"/>
      <c r="C838" s="324"/>
      <c r="D838" s="324"/>
      <c r="E838" s="324"/>
      <c r="F838" s="324"/>
      <c r="G838" s="324"/>
      <c r="H838" s="324"/>
      <c r="I838" s="324"/>
      <c r="J838" s="324"/>
      <c r="K838" s="324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20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</row>
    <row r="839" spans="1:54" ht="12.75">
      <c r="A839" s="13"/>
      <c r="B839" s="13"/>
      <c r="C839" s="324"/>
      <c r="D839" s="324"/>
      <c r="E839" s="324"/>
      <c r="F839" s="324"/>
      <c r="G839" s="324"/>
      <c r="H839" s="324"/>
      <c r="I839" s="324"/>
      <c r="J839" s="324"/>
      <c r="K839" s="324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20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</row>
    <row r="840" spans="1:54" ht="12.75">
      <c r="A840" s="13"/>
      <c r="B840" s="13"/>
      <c r="C840" s="324"/>
      <c r="D840" s="324"/>
      <c r="E840" s="324"/>
      <c r="F840" s="324"/>
      <c r="G840" s="324"/>
      <c r="H840" s="324"/>
      <c r="I840" s="324"/>
      <c r="J840" s="324"/>
      <c r="K840" s="324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20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</row>
    <row r="841" spans="1:54" ht="12.75">
      <c r="A841" s="13"/>
      <c r="B841" s="13"/>
      <c r="C841" s="324"/>
      <c r="D841" s="324"/>
      <c r="E841" s="324"/>
      <c r="F841" s="324"/>
      <c r="G841" s="324"/>
      <c r="H841" s="324"/>
      <c r="I841" s="324"/>
      <c r="J841" s="324"/>
      <c r="K841" s="324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20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</row>
    <row r="842" spans="1:54" ht="12.75">
      <c r="A842" s="13"/>
      <c r="B842" s="13"/>
      <c r="C842" s="324"/>
      <c r="D842" s="324"/>
      <c r="E842" s="324"/>
      <c r="F842" s="324"/>
      <c r="G842" s="324"/>
      <c r="H842" s="324"/>
      <c r="I842" s="324"/>
      <c r="J842" s="324"/>
      <c r="K842" s="324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20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</row>
    <row r="843" spans="1:54" ht="12.75">
      <c r="A843" s="13"/>
      <c r="B843" s="13"/>
      <c r="C843" s="324"/>
      <c r="D843" s="324"/>
      <c r="E843" s="324"/>
      <c r="F843" s="324"/>
      <c r="G843" s="324"/>
      <c r="H843" s="324"/>
      <c r="I843" s="324"/>
      <c r="J843" s="324"/>
      <c r="K843" s="324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20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</row>
    <row r="844" spans="1:54" ht="12.75">
      <c r="A844" s="13"/>
      <c r="B844" s="13"/>
      <c r="C844" s="324"/>
      <c r="D844" s="324"/>
      <c r="E844" s="324"/>
      <c r="F844" s="324"/>
      <c r="G844" s="324"/>
      <c r="H844" s="324"/>
      <c r="I844" s="324"/>
      <c r="J844" s="324"/>
      <c r="K844" s="324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20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</row>
    <row r="845" spans="1:54" ht="12.75">
      <c r="A845" s="13"/>
      <c r="B845" s="13"/>
      <c r="C845" s="324"/>
      <c r="D845" s="324"/>
      <c r="E845" s="324"/>
      <c r="F845" s="324"/>
      <c r="G845" s="324"/>
      <c r="H845" s="324"/>
      <c r="I845" s="324"/>
      <c r="J845" s="324"/>
      <c r="K845" s="324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20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</row>
    <row r="846" spans="1:54" ht="12.75">
      <c r="A846" s="13"/>
      <c r="B846" s="13"/>
      <c r="C846" s="324"/>
      <c r="D846" s="324"/>
      <c r="E846" s="324"/>
      <c r="F846" s="324"/>
      <c r="G846" s="324"/>
      <c r="H846" s="324"/>
      <c r="I846" s="324"/>
      <c r="J846" s="324"/>
      <c r="K846" s="324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20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</row>
    <row r="847" spans="1:54" ht="12.75">
      <c r="A847" s="13"/>
      <c r="B847" s="13"/>
      <c r="C847" s="324"/>
      <c r="D847" s="324"/>
      <c r="E847" s="324"/>
      <c r="F847" s="324"/>
      <c r="G847" s="324"/>
      <c r="H847" s="324"/>
      <c r="I847" s="324"/>
      <c r="J847" s="324"/>
      <c r="K847" s="324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20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</row>
    <row r="848" spans="1:54" ht="12.75">
      <c r="A848" s="13"/>
      <c r="B848" s="13"/>
      <c r="C848" s="324"/>
      <c r="D848" s="324"/>
      <c r="E848" s="324"/>
      <c r="F848" s="324"/>
      <c r="G848" s="324"/>
      <c r="H848" s="324"/>
      <c r="I848" s="324"/>
      <c r="J848" s="324"/>
      <c r="K848" s="324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20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</row>
    <row r="849" spans="1:54" ht="12.75">
      <c r="A849" s="13"/>
      <c r="B849" s="13"/>
      <c r="C849" s="324"/>
      <c r="D849" s="324"/>
      <c r="E849" s="324"/>
      <c r="F849" s="324"/>
      <c r="G849" s="324"/>
      <c r="H849" s="324"/>
      <c r="I849" s="324"/>
      <c r="J849" s="324"/>
      <c r="K849" s="324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20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</row>
    <row r="850" spans="1:54" ht="12.75">
      <c r="A850" s="13"/>
      <c r="B850" s="13"/>
      <c r="C850" s="324"/>
      <c r="D850" s="324"/>
      <c r="E850" s="324"/>
      <c r="F850" s="324"/>
      <c r="G850" s="324"/>
      <c r="H850" s="324"/>
      <c r="I850" s="324"/>
      <c r="J850" s="324"/>
      <c r="K850" s="324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20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</row>
    <row r="851" spans="1:54" ht="12.75">
      <c r="A851" s="13"/>
      <c r="B851" s="13"/>
      <c r="C851" s="324"/>
      <c r="D851" s="324"/>
      <c r="E851" s="324"/>
      <c r="F851" s="324"/>
      <c r="G851" s="324"/>
      <c r="H851" s="324"/>
      <c r="I851" s="324"/>
      <c r="J851" s="324"/>
      <c r="K851" s="324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20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</row>
    <row r="852" spans="1:54" ht="12.75">
      <c r="A852" s="13"/>
      <c r="B852" s="13"/>
      <c r="C852" s="324"/>
      <c r="D852" s="324"/>
      <c r="E852" s="324"/>
      <c r="F852" s="324"/>
      <c r="G852" s="324"/>
      <c r="H852" s="324"/>
      <c r="I852" s="324"/>
      <c r="J852" s="324"/>
      <c r="K852" s="324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20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</row>
    <row r="853" spans="1:54" ht="12.75">
      <c r="A853" s="13"/>
      <c r="B853" s="13"/>
      <c r="C853" s="324"/>
      <c r="D853" s="324"/>
      <c r="E853" s="324"/>
      <c r="F853" s="324"/>
      <c r="G853" s="324"/>
      <c r="H853" s="324"/>
      <c r="I853" s="324"/>
      <c r="J853" s="324"/>
      <c r="K853" s="324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20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</row>
    <row r="854" spans="1:54" ht="12.75">
      <c r="A854" s="13"/>
      <c r="B854" s="13"/>
      <c r="C854" s="324"/>
      <c r="D854" s="324"/>
      <c r="E854" s="324"/>
      <c r="F854" s="324"/>
      <c r="G854" s="324"/>
      <c r="H854" s="324"/>
      <c r="I854" s="324"/>
      <c r="J854" s="324"/>
      <c r="K854" s="324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20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</row>
    <row r="855" spans="1:54" ht="12.75">
      <c r="A855" s="13"/>
      <c r="B855" s="13"/>
      <c r="C855" s="324"/>
      <c r="D855" s="324"/>
      <c r="E855" s="324"/>
      <c r="F855" s="324"/>
      <c r="G855" s="324"/>
      <c r="H855" s="324"/>
      <c r="I855" s="324"/>
      <c r="J855" s="324"/>
      <c r="K855" s="324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20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</row>
    <row r="856" spans="1:54" ht="12.75">
      <c r="A856" s="13"/>
      <c r="B856" s="13"/>
      <c r="C856" s="324"/>
      <c r="D856" s="324"/>
      <c r="E856" s="324"/>
      <c r="F856" s="324"/>
      <c r="G856" s="324"/>
      <c r="H856" s="324"/>
      <c r="I856" s="324"/>
      <c r="J856" s="324"/>
      <c r="K856" s="324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20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</row>
    <row r="857" spans="1:54" ht="12.75">
      <c r="A857" s="13"/>
      <c r="B857" s="13"/>
      <c r="C857" s="324"/>
      <c r="D857" s="324"/>
      <c r="E857" s="324"/>
      <c r="F857" s="324"/>
      <c r="G857" s="324"/>
      <c r="H857" s="324"/>
      <c r="I857" s="324"/>
      <c r="J857" s="324"/>
      <c r="K857" s="324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20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</row>
    <row r="858" spans="1:54" ht="12.75">
      <c r="A858" s="13"/>
      <c r="B858" s="13"/>
      <c r="C858" s="324"/>
      <c r="D858" s="324"/>
      <c r="E858" s="324"/>
      <c r="F858" s="324"/>
      <c r="G858" s="324"/>
      <c r="H858" s="324"/>
      <c r="I858" s="324"/>
      <c r="J858" s="324"/>
      <c r="K858" s="324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20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</row>
    <row r="859" spans="1:54" ht="12.75">
      <c r="A859" s="13"/>
      <c r="B859" s="13"/>
      <c r="C859" s="324"/>
      <c r="D859" s="324"/>
      <c r="E859" s="324"/>
      <c r="F859" s="324"/>
      <c r="G859" s="324"/>
      <c r="H859" s="324"/>
      <c r="I859" s="324"/>
      <c r="J859" s="324"/>
      <c r="K859" s="324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20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</row>
    <row r="860" spans="1:54" ht="12.75">
      <c r="A860" s="13"/>
      <c r="B860" s="13"/>
      <c r="C860" s="324"/>
      <c r="D860" s="324"/>
      <c r="E860" s="324"/>
      <c r="F860" s="324"/>
      <c r="G860" s="324"/>
      <c r="H860" s="324"/>
      <c r="I860" s="324"/>
      <c r="J860" s="324"/>
      <c r="K860" s="324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20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</row>
    <row r="861" spans="1:54" ht="12.75">
      <c r="A861" s="13"/>
      <c r="B861" s="13"/>
      <c r="C861" s="324"/>
      <c r="D861" s="324"/>
      <c r="E861" s="324"/>
      <c r="F861" s="324"/>
      <c r="G861" s="324"/>
      <c r="H861" s="324"/>
      <c r="I861" s="324"/>
      <c r="J861" s="324"/>
      <c r="K861" s="324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20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</row>
    <row r="862" spans="1:54" ht="12.75">
      <c r="A862" s="13"/>
      <c r="B862" s="13"/>
      <c r="C862" s="324"/>
      <c r="D862" s="324"/>
      <c r="E862" s="324"/>
      <c r="F862" s="324"/>
      <c r="G862" s="324"/>
      <c r="H862" s="324"/>
      <c r="I862" s="324"/>
      <c r="J862" s="324"/>
      <c r="K862" s="324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20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</row>
    <row r="863" spans="1:54" ht="12.75">
      <c r="A863" s="13"/>
      <c r="B863" s="13"/>
      <c r="C863" s="324"/>
      <c r="D863" s="324"/>
      <c r="E863" s="324"/>
      <c r="F863" s="324"/>
      <c r="G863" s="324"/>
      <c r="H863" s="324"/>
      <c r="I863" s="324"/>
      <c r="J863" s="324"/>
      <c r="K863" s="324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20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</row>
    <row r="864" spans="1:54" ht="12.75">
      <c r="A864" s="13"/>
      <c r="B864" s="13"/>
      <c r="C864" s="324"/>
      <c r="D864" s="324"/>
      <c r="E864" s="324"/>
      <c r="F864" s="324"/>
      <c r="G864" s="324"/>
      <c r="H864" s="324"/>
      <c r="I864" s="324"/>
      <c r="J864" s="324"/>
      <c r="K864" s="324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20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</row>
    <row r="865" spans="1:54" ht="12.75">
      <c r="A865" s="13"/>
      <c r="B865" s="13"/>
      <c r="C865" s="324"/>
      <c r="D865" s="324"/>
      <c r="E865" s="324"/>
      <c r="F865" s="324"/>
      <c r="G865" s="324"/>
      <c r="H865" s="324"/>
      <c r="I865" s="324"/>
      <c r="J865" s="324"/>
      <c r="K865" s="324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20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</row>
    <row r="866" spans="1:54" ht="12.75">
      <c r="A866" s="13"/>
      <c r="B866" s="13"/>
      <c r="C866" s="324"/>
      <c r="D866" s="324"/>
      <c r="E866" s="324"/>
      <c r="F866" s="324"/>
      <c r="G866" s="324"/>
      <c r="H866" s="324"/>
      <c r="I866" s="324"/>
      <c r="J866" s="324"/>
      <c r="K866" s="324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20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</row>
    <row r="867" spans="1:54" ht="12.75">
      <c r="A867" s="13"/>
      <c r="B867" s="13"/>
      <c r="C867" s="324"/>
      <c r="D867" s="324"/>
      <c r="E867" s="324"/>
      <c r="F867" s="324"/>
      <c r="G867" s="324"/>
      <c r="H867" s="324"/>
      <c r="I867" s="324"/>
      <c r="J867" s="324"/>
      <c r="K867" s="324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20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</row>
    <row r="868" spans="1:54" ht="12.75">
      <c r="A868" s="13"/>
      <c r="B868" s="13"/>
      <c r="C868" s="324"/>
      <c r="D868" s="324"/>
      <c r="E868" s="324"/>
      <c r="F868" s="324"/>
      <c r="G868" s="324"/>
      <c r="H868" s="324"/>
      <c r="I868" s="324"/>
      <c r="J868" s="324"/>
      <c r="K868" s="324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20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</row>
    <row r="869" spans="1:54" ht="12.75">
      <c r="A869" s="13"/>
      <c r="B869" s="13"/>
      <c r="C869" s="324"/>
      <c r="D869" s="324"/>
      <c r="E869" s="324"/>
      <c r="F869" s="324"/>
      <c r="G869" s="324"/>
      <c r="H869" s="324"/>
      <c r="I869" s="324"/>
      <c r="J869" s="324"/>
      <c r="K869" s="324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20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</row>
    <row r="870" spans="1:54" ht="12.75">
      <c r="A870" s="13"/>
      <c r="B870" s="13"/>
      <c r="C870" s="324"/>
      <c r="D870" s="324"/>
      <c r="E870" s="324"/>
      <c r="F870" s="324"/>
      <c r="G870" s="324"/>
      <c r="H870" s="324"/>
      <c r="I870" s="324"/>
      <c r="J870" s="324"/>
      <c r="K870" s="324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20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</row>
    <row r="871" spans="1:54" ht="12.75">
      <c r="A871" s="13"/>
      <c r="B871" s="13"/>
      <c r="C871" s="324"/>
      <c r="D871" s="324"/>
      <c r="E871" s="324"/>
      <c r="F871" s="324"/>
      <c r="G871" s="324"/>
      <c r="H871" s="324"/>
      <c r="I871" s="324"/>
      <c r="J871" s="324"/>
      <c r="K871" s="324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20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</row>
    <row r="872" spans="1:54" ht="12.75">
      <c r="A872" s="13"/>
      <c r="B872" s="13"/>
      <c r="C872" s="324"/>
      <c r="D872" s="324"/>
      <c r="E872" s="324"/>
      <c r="F872" s="324"/>
      <c r="G872" s="324"/>
      <c r="H872" s="324"/>
      <c r="I872" s="324"/>
      <c r="J872" s="324"/>
      <c r="K872" s="324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20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</row>
    <row r="873" spans="1:54" ht="12.75">
      <c r="A873" s="13"/>
      <c r="B873" s="13"/>
      <c r="C873" s="324"/>
      <c r="D873" s="324"/>
      <c r="E873" s="324"/>
      <c r="F873" s="324"/>
      <c r="G873" s="324"/>
      <c r="H873" s="324"/>
      <c r="I873" s="324"/>
      <c r="J873" s="324"/>
      <c r="K873" s="324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20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</row>
    <row r="874" spans="1:54" ht="12.75">
      <c r="A874" s="13"/>
      <c r="B874" s="13"/>
      <c r="C874" s="324"/>
      <c r="D874" s="324"/>
      <c r="E874" s="324"/>
      <c r="F874" s="324"/>
      <c r="G874" s="324"/>
      <c r="H874" s="324"/>
      <c r="I874" s="324"/>
      <c r="J874" s="324"/>
      <c r="K874" s="324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20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</row>
    <row r="875" spans="1:54" ht="12.75">
      <c r="A875" s="13"/>
      <c r="B875" s="13"/>
      <c r="C875" s="324"/>
      <c r="D875" s="324"/>
      <c r="E875" s="324"/>
      <c r="F875" s="324"/>
      <c r="G875" s="324"/>
      <c r="H875" s="324"/>
      <c r="I875" s="324"/>
      <c r="J875" s="324"/>
      <c r="K875" s="324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20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</row>
    <row r="876" spans="1:54" ht="12.75">
      <c r="A876" s="13"/>
      <c r="B876" s="13"/>
      <c r="C876" s="324"/>
      <c r="D876" s="324"/>
      <c r="E876" s="324"/>
      <c r="F876" s="324"/>
      <c r="G876" s="324"/>
      <c r="H876" s="324"/>
      <c r="I876" s="324"/>
      <c r="J876" s="324"/>
      <c r="K876" s="324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20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</row>
    <row r="877" spans="1:54" ht="12.75">
      <c r="A877" s="13"/>
      <c r="B877" s="13"/>
      <c r="C877" s="324"/>
      <c r="D877" s="324"/>
      <c r="E877" s="324"/>
      <c r="F877" s="324"/>
      <c r="G877" s="324"/>
      <c r="H877" s="324"/>
      <c r="I877" s="324"/>
      <c r="J877" s="324"/>
      <c r="K877" s="324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20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</row>
    <row r="878" spans="1:54" ht="12.75">
      <c r="A878" s="13"/>
      <c r="B878" s="13"/>
      <c r="C878" s="324"/>
      <c r="D878" s="324"/>
      <c r="E878" s="324"/>
      <c r="F878" s="324"/>
      <c r="G878" s="324"/>
      <c r="H878" s="324"/>
      <c r="I878" s="324"/>
      <c r="J878" s="324"/>
      <c r="K878" s="324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20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</row>
    <row r="879" spans="1:54" ht="12.75">
      <c r="A879" s="13"/>
      <c r="B879" s="13"/>
      <c r="C879" s="324"/>
      <c r="D879" s="324"/>
      <c r="E879" s="324"/>
      <c r="F879" s="324"/>
      <c r="G879" s="324"/>
      <c r="H879" s="324"/>
      <c r="I879" s="324"/>
      <c r="J879" s="324"/>
      <c r="K879" s="324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20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</row>
    <row r="880" spans="1:54" ht="12.75">
      <c r="A880" s="13"/>
      <c r="B880" s="13"/>
      <c r="C880" s="324"/>
      <c r="D880" s="324"/>
      <c r="E880" s="324"/>
      <c r="F880" s="324"/>
      <c r="G880" s="324"/>
      <c r="H880" s="324"/>
      <c r="I880" s="324"/>
      <c r="J880" s="324"/>
      <c r="K880" s="324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20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</row>
    <row r="881" spans="1:54" ht="12.75">
      <c r="A881" s="13"/>
      <c r="B881" s="13"/>
      <c r="C881" s="324"/>
      <c r="D881" s="324"/>
      <c r="E881" s="324"/>
      <c r="F881" s="324"/>
      <c r="G881" s="324"/>
      <c r="H881" s="324"/>
      <c r="I881" s="324"/>
      <c r="J881" s="324"/>
      <c r="K881" s="324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20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</row>
    <row r="882" spans="1:54" ht="12.75">
      <c r="A882" s="13"/>
      <c r="B882" s="13"/>
      <c r="C882" s="324"/>
      <c r="D882" s="324"/>
      <c r="E882" s="324"/>
      <c r="F882" s="324"/>
      <c r="G882" s="324"/>
      <c r="H882" s="324"/>
      <c r="I882" s="324"/>
      <c r="J882" s="324"/>
      <c r="K882" s="324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20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</row>
    <row r="883" spans="1:54" ht="12.75">
      <c r="A883" s="13"/>
      <c r="B883" s="13"/>
      <c r="C883" s="324"/>
      <c r="D883" s="324"/>
      <c r="E883" s="324"/>
      <c r="F883" s="324"/>
      <c r="G883" s="324"/>
      <c r="H883" s="324"/>
      <c r="I883" s="324"/>
      <c r="J883" s="324"/>
      <c r="K883" s="324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20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</row>
    <row r="884" spans="1:54" ht="12.75">
      <c r="A884" s="13"/>
      <c r="B884" s="13"/>
      <c r="C884" s="324"/>
      <c r="D884" s="324"/>
      <c r="E884" s="324"/>
      <c r="F884" s="324"/>
      <c r="G884" s="324"/>
      <c r="H884" s="324"/>
      <c r="I884" s="324"/>
      <c r="J884" s="324"/>
      <c r="K884" s="324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20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</row>
    <row r="885" spans="1:54" ht="12.75">
      <c r="A885" s="13"/>
      <c r="B885" s="13"/>
      <c r="C885" s="324"/>
      <c r="D885" s="324"/>
      <c r="E885" s="324"/>
      <c r="F885" s="324"/>
      <c r="G885" s="324"/>
      <c r="H885" s="324"/>
      <c r="I885" s="324"/>
      <c r="J885" s="324"/>
      <c r="K885" s="324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20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</row>
    <row r="886" spans="1:54" ht="12.75">
      <c r="A886" s="13"/>
      <c r="B886" s="13"/>
      <c r="C886" s="324"/>
      <c r="D886" s="324"/>
      <c r="E886" s="324"/>
      <c r="F886" s="324"/>
      <c r="G886" s="324"/>
      <c r="H886" s="324"/>
      <c r="I886" s="324"/>
      <c r="J886" s="324"/>
      <c r="K886" s="324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20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</row>
    <row r="887" spans="1:54" ht="12.75">
      <c r="A887" s="13"/>
      <c r="B887" s="13"/>
      <c r="C887" s="324"/>
      <c r="D887" s="324"/>
      <c r="E887" s="324"/>
      <c r="F887" s="324"/>
      <c r="G887" s="324"/>
      <c r="H887" s="324"/>
      <c r="I887" s="324"/>
      <c r="J887" s="324"/>
      <c r="K887" s="324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20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</row>
    <row r="888" spans="1:54" ht="12.75">
      <c r="A888" s="13"/>
      <c r="B888" s="13"/>
      <c r="C888" s="324"/>
      <c r="D888" s="324"/>
      <c r="E888" s="324"/>
      <c r="F888" s="324"/>
      <c r="G888" s="324"/>
      <c r="H888" s="324"/>
      <c r="I888" s="324"/>
      <c r="J888" s="324"/>
      <c r="K888" s="324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20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</row>
    <row r="889" spans="1:54" ht="12.75">
      <c r="A889" s="13"/>
      <c r="B889" s="13"/>
      <c r="C889" s="324"/>
      <c r="D889" s="324"/>
      <c r="E889" s="324"/>
      <c r="F889" s="324"/>
      <c r="G889" s="324"/>
      <c r="H889" s="324"/>
      <c r="I889" s="324"/>
      <c r="J889" s="324"/>
      <c r="K889" s="324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20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</row>
    <row r="890" spans="1:54" ht="12.75">
      <c r="A890" s="13"/>
      <c r="B890" s="13"/>
      <c r="C890" s="324"/>
      <c r="D890" s="324"/>
      <c r="E890" s="324"/>
      <c r="F890" s="324"/>
      <c r="G890" s="324"/>
      <c r="H890" s="324"/>
      <c r="I890" s="324"/>
      <c r="J890" s="324"/>
      <c r="K890" s="324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20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</row>
    <row r="891" spans="1:54" ht="12.75">
      <c r="A891" s="13"/>
      <c r="B891" s="13"/>
      <c r="C891" s="324"/>
      <c r="D891" s="324"/>
      <c r="E891" s="324"/>
      <c r="F891" s="324"/>
      <c r="G891" s="324"/>
      <c r="H891" s="324"/>
      <c r="I891" s="324"/>
      <c r="J891" s="324"/>
      <c r="K891" s="324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20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</row>
    <row r="892" spans="1:54" ht="12.75">
      <c r="A892" s="13"/>
      <c r="B892" s="13"/>
      <c r="C892" s="324"/>
      <c r="D892" s="324"/>
      <c r="E892" s="324"/>
      <c r="F892" s="324"/>
      <c r="G892" s="324"/>
      <c r="H892" s="324"/>
      <c r="I892" s="324"/>
      <c r="J892" s="324"/>
      <c r="K892" s="324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20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</row>
    <row r="893" spans="1:54" ht="12.75">
      <c r="A893" s="13"/>
      <c r="B893" s="13"/>
      <c r="C893" s="324"/>
      <c r="D893" s="324"/>
      <c r="E893" s="324"/>
      <c r="F893" s="324"/>
      <c r="G893" s="324"/>
      <c r="H893" s="324"/>
      <c r="I893" s="324"/>
      <c r="J893" s="324"/>
      <c r="K893" s="324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20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</row>
    <row r="894" spans="1:54" ht="12.75">
      <c r="A894" s="13"/>
      <c r="B894" s="13"/>
      <c r="C894" s="324"/>
      <c r="D894" s="324"/>
      <c r="E894" s="324"/>
      <c r="F894" s="324"/>
      <c r="G894" s="324"/>
      <c r="H894" s="324"/>
      <c r="I894" s="324"/>
      <c r="J894" s="324"/>
      <c r="K894" s="324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20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</row>
    <row r="895" spans="1:54" ht="12.75">
      <c r="A895" s="13"/>
      <c r="B895" s="13"/>
      <c r="C895" s="324"/>
      <c r="D895" s="324"/>
      <c r="E895" s="324"/>
      <c r="F895" s="324"/>
      <c r="G895" s="324"/>
      <c r="H895" s="324"/>
      <c r="I895" s="324"/>
      <c r="J895" s="324"/>
      <c r="K895" s="324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20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</row>
    <row r="896" spans="1:54" ht="12.75">
      <c r="A896" s="13"/>
      <c r="B896" s="13"/>
      <c r="C896" s="324"/>
      <c r="D896" s="324"/>
      <c r="E896" s="324"/>
      <c r="F896" s="324"/>
      <c r="G896" s="324"/>
      <c r="H896" s="324"/>
      <c r="I896" s="324"/>
      <c r="J896" s="324"/>
      <c r="K896" s="324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20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</row>
    <row r="897" spans="1:54" ht="12.75">
      <c r="A897" s="13"/>
      <c r="B897" s="13"/>
      <c r="C897" s="324"/>
      <c r="D897" s="324"/>
      <c r="E897" s="324"/>
      <c r="F897" s="324"/>
      <c r="G897" s="324"/>
      <c r="H897" s="324"/>
      <c r="I897" s="324"/>
      <c r="J897" s="324"/>
      <c r="K897" s="324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20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</row>
    <row r="898" spans="1:54" ht="12.75">
      <c r="A898" s="13"/>
      <c r="B898" s="13"/>
      <c r="C898" s="324"/>
      <c r="D898" s="324"/>
      <c r="E898" s="324"/>
      <c r="F898" s="324"/>
      <c r="G898" s="324"/>
      <c r="H898" s="324"/>
      <c r="I898" s="324"/>
      <c r="J898" s="324"/>
      <c r="K898" s="324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20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</row>
    <row r="899" spans="1:54" ht="12.75">
      <c r="A899" s="13"/>
      <c r="B899" s="13"/>
      <c r="C899" s="324"/>
      <c r="D899" s="324"/>
      <c r="E899" s="324"/>
      <c r="F899" s="324"/>
      <c r="G899" s="324"/>
      <c r="H899" s="324"/>
      <c r="I899" s="324"/>
      <c r="J899" s="324"/>
      <c r="K899" s="324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20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</row>
    <row r="900" spans="1:54" ht="12.75">
      <c r="A900" s="13"/>
      <c r="B900" s="13"/>
      <c r="C900" s="324"/>
      <c r="D900" s="324"/>
      <c r="E900" s="324"/>
      <c r="F900" s="324"/>
      <c r="G900" s="324"/>
      <c r="H900" s="324"/>
      <c r="I900" s="324"/>
      <c r="J900" s="324"/>
      <c r="K900" s="324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20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</row>
    <row r="901" spans="1:54" ht="12.75">
      <c r="A901" s="13"/>
      <c r="B901" s="13"/>
      <c r="C901" s="324"/>
      <c r="D901" s="324"/>
      <c r="E901" s="324"/>
      <c r="F901" s="324"/>
      <c r="G901" s="324"/>
      <c r="H901" s="324"/>
      <c r="I901" s="324"/>
      <c r="J901" s="324"/>
      <c r="K901" s="324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20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</row>
    <row r="902" spans="1:54" ht="12.75">
      <c r="A902" s="13"/>
      <c r="B902" s="13"/>
      <c r="C902" s="324"/>
      <c r="D902" s="324"/>
      <c r="E902" s="324"/>
      <c r="F902" s="324"/>
      <c r="G902" s="324"/>
      <c r="H902" s="324"/>
      <c r="I902" s="324"/>
      <c r="J902" s="324"/>
      <c r="K902" s="324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20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</row>
    <row r="903" spans="1:54" ht="12.75">
      <c r="A903" s="13"/>
      <c r="B903" s="13"/>
      <c r="C903" s="324"/>
      <c r="D903" s="324"/>
      <c r="E903" s="324"/>
      <c r="F903" s="324"/>
      <c r="G903" s="324"/>
      <c r="H903" s="324"/>
      <c r="I903" s="324"/>
      <c r="J903" s="324"/>
      <c r="K903" s="324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20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</row>
    <row r="904" spans="1:54" ht="12.75">
      <c r="A904" s="13"/>
      <c r="B904" s="13"/>
      <c r="C904" s="324"/>
      <c r="D904" s="324"/>
      <c r="E904" s="324"/>
      <c r="F904" s="324"/>
      <c r="G904" s="324"/>
      <c r="H904" s="324"/>
      <c r="I904" s="324"/>
      <c r="J904" s="324"/>
      <c r="K904" s="324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20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</row>
    <row r="905" spans="1:54" ht="12.75">
      <c r="A905" s="13"/>
      <c r="B905" s="13"/>
      <c r="C905" s="324"/>
      <c r="D905" s="324"/>
      <c r="E905" s="324"/>
      <c r="F905" s="324"/>
      <c r="G905" s="324"/>
      <c r="H905" s="324"/>
      <c r="I905" s="324"/>
      <c r="J905" s="324"/>
      <c r="K905" s="324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20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</row>
    <row r="906" spans="1:54" ht="12.75">
      <c r="A906" s="13"/>
      <c r="B906" s="13"/>
      <c r="C906" s="324"/>
      <c r="D906" s="324"/>
      <c r="E906" s="324"/>
      <c r="F906" s="324"/>
      <c r="G906" s="324"/>
      <c r="H906" s="324"/>
      <c r="I906" s="324"/>
      <c r="J906" s="324"/>
      <c r="K906" s="324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20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</row>
    <row r="907" spans="1:54" ht="12.75">
      <c r="A907" s="13"/>
      <c r="B907" s="13"/>
      <c r="C907" s="324"/>
      <c r="D907" s="324"/>
      <c r="E907" s="324"/>
      <c r="F907" s="324"/>
      <c r="G907" s="324"/>
      <c r="H907" s="324"/>
      <c r="I907" s="324"/>
      <c r="J907" s="324"/>
      <c r="K907" s="324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20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</row>
    <row r="908" spans="1:54" ht="12.75">
      <c r="A908" s="13"/>
      <c r="B908" s="13"/>
      <c r="C908" s="324"/>
      <c r="D908" s="324"/>
      <c r="E908" s="324"/>
      <c r="F908" s="324"/>
      <c r="G908" s="324"/>
      <c r="H908" s="324"/>
      <c r="I908" s="324"/>
      <c r="J908" s="324"/>
      <c r="K908" s="324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20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</row>
    <row r="909" spans="1:54" ht="12.75">
      <c r="A909" s="13"/>
      <c r="B909" s="13"/>
      <c r="C909" s="324"/>
      <c r="D909" s="324"/>
      <c r="E909" s="324"/>
      <c r="F909" s="324"/>
      <c r="G909" s="324"/>
      <c r="H909" s="324"/>
      <c r="I909" s="324"/>
      <c r="J909" s="324"/>
      <c r="K909" s="324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20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</row>
    <row r="910" spans="1:54" ht="12.75">
      <c r="A910" s="13"/>
      <c r="B910" s="13"/>
      <c r="C910" s="324"/>
      <c r="D910" s="324"/>
      <c r="E910" s="324"/>
      <c r="F910" s="324"/>
      <c r="G910" s="324"/>
      <c r="H910" s="324"/>
      <c r="I910" s="324"/>
      <c r="J910" s="324"/>
      <c r="K910" s="324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20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</row>
    <row r="911" spans="1:54" ht="12.75">
      <c r="A911" s="13"/>
      <c r="B911" s="13"/>
      <c r="C911" s="324"/>
      <c r="D911" s="324"/>
      <c r="E911" s="324"/>
      <c r="F911" s="324"/>
      <c r="G911" s="324"/>
      <c r="H911" s="324"/>
      <c r="I911" s="324"/>
      <c r="J911" s="324"/>
      <c r="K911" s="324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20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</row>
    <row r="912" spans="1:54" ht="12.75">
      <c r="A912" s="13"/>
      <c r="B912" s="13"/>
      <c r="C912" s="324"/>
      <c r="D912" s="324"/>
      <c r="E912" s="324"/>
      <c r="F912" s="324"/>
      <c r="G912" s="324"/>
      <c r="H912" s="324"/>
      <c r="I912" s="324"/>
      <c r="J912" s="324"/>
      <c r="K912" s="324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20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</row>
    <row r="913" spans="1:54" ht="12.75">
      <c r="A913" s="13"/>
      <c r="B913" s="13"/>
      <c r="C913" s="324"/>
      <c r="D913" s="324"/>
      <c r="E913" s="324"/>
      <c r="F913" s="324"/>
      <c r="G913" s="324"/>
      <c r="H913" s="324"/>
      <c r="I913" s="324"/>
      <c r="J913" s="324"/>
      <c r="K913" s="324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20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</row>
    <row r="914" spans="1:54" ht="12.75">
      <c r="A914" s="13"/>
      <c r="B914" s="13"/>
      <c r="C914" s="324"/>
      <c r="D914" s="324"/>
      <c r="E914" s="324"/>
      <c r="F914" s="324"/>
      <c r="G914" s="324"/>
      <c r="H914" s="324"/>
      <c r="I914" s="324"/>
      <c r="J914" s="324"/>
      <c r="K914" s="324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20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</row>
    <row r="915" spans="1:54" ht="12.75">
      <c r="A915" s="13"/>
      <c r="B915" s="13"/>
      <c r="C915" s="324"/>
      <c r="D915" s="324"/>
      <c r="E915" s="324"/>
      <c r="F915" s="324"/>
      <c r="G915" s="324"/>
      <c r="H915" s="324"/>
      <c r="I915" s="324"/>
      <c r="J915" s="324"/>
      <c r="K915" s="324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20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</row>
    <row r="916" spans="1:54" ht="12.75">
      <c r="A916" s="13"/>
      <c r="B916" s="13"/>
      <c r="C916" s="324"/>
      <c r="D916" s="324"/>
      <c r="E916" s="324"/>
      <c r="F916" s="324"/>
      <c r="G916" s="324"/>
      <c r="H916" s="324"/>
      <c r="I916" s="324"/>
      <c r="J916" s="324"/>
      <c r="K916" s="324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20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</row>
    <row r="917" spans="1:54" ht="12.75">
      <c r="A917" s="13"/>
      <c r="B917" s="13"/>
      <c r="C917" s="324"/>
      <c r="D917" s="324"/>
      <c r="E917" s="324"/>
      <c r="F917" s="324"/>
      <c r="G917" s="324"/>
      <c r="H917" s="324"/>
      <c r="I917" s="324"/>
      <c r="J917" s="324"/>
      <c r="K917" s="324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20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</row>
    <row r="918" spans="1:54" ht="12.75">
      <c r="A918" s="13"/>
      <c r="B918" s="13"/>
      <c r="C918" s="324"/>
      <c r="D918" s="324"/>
      <c r="E918" s="324"/>
      <c r="F918" s="324"/>
      <c r="G918" s="324"/>
      <c r="H918" s="324"/>
      <c r="I918" s="324"/>
      <c r="J918" s="324"/>
      <c r="K918" s="324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20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</row>
    <row r="919" spans="1:54" ht="12.75">
      <c r="A919" s="13"/>
      <c r="B919" s="13"/>
      <c r="C919" s="324"/>
      <c r="D919" s="324"/>
      <c r="E919" s="324"/>
      <c r="F919" s="324"/>
      <c r="G919" s="324"/>
      <c r="H919" s="324"/>
      <c r="I919" s="324"/>
      <c r="J919" s="324"/>
      <c r="K919" s="324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20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</row>
    <row r="920" spans="1:54" ht="12.75">
      <c r="A920" s="13"/>
      <c r="B920" s="13"/>
      <c r="C920" s="324"/>
      <c r="D920" s="324"/>
      <c r="E920" s="324"/>
      <c r="F920" s="324"/>
      <c r="G920" s="324"/>
      <c r="H920" s="324"/>
      <c r="I920" s="324"/>
      <c r="J920" s="324"/>
      <c r="K920" s="324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20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</row>
    <row r="921" spans="1:54" ht="12.75">
      <c r="A921" s="13"/>
      <c r="B921" s="13"/>
      <c r="C921" s="324"/>
      <c r="D921" s="324"/>
      <c r="E921" s="324"/>
      <c r="F921" s="324"/>
      <c r="G921" s="324"/>
      <c r="H921" s="324"/>
      <c r="I921" s="324"/>
      <c r="J921" s="324"/>
      <c r="K921" s="324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20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</row>
    <row r="922" spans="1:54" ht="12.75">
      <c r="A922" s="13"/>
      <c r="B922" s="13"/>
      <c r="C922" s="324"/>
      <c r="D922" s="324"/>
      <c r="E922" s="324"/>
      <c r="F922" s="324"/>
      <c r="G922" s="324"/>
      <c r="H922" s="324"/>
      <c r="I922" s="324"/>
      <c r="J922" s="324"/>
      <c r="K922" s="324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20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</row>
    <row r="923" spans="1:54" ht="12.75">
      <c r="A923" s="13"/>
      <c r="B923" s="13"/>
      <c r="C923" s="324"/>
      <c r="D923" s="324"/>
      <c r="E923" s="324"/>
      <c r="F923" s="324"/>
      <c r="G923" s="324"/>
      <c r="H923" s="324"/>
      <c r="I923" s="324"/>
      <c r="J923" s="324"/>
      <c r="K923" s="324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20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</row>
    <row r="924" spans="1:54" ht="12.75">
      <c r="A924" s="13"/>
      <c r="B924" s="13"/>
      <c r="C924" s="324"/>
      <c r="D924" s="324"/>
      <c r="E924" s="324"/>
      <c r="F924" s="324"/>
      <c r="G924" s="324"/>
      <c r="H924" s="324"/>
      <c r="I924" s="324"/>
      <c r="J924" s="324"/>
      <c r="K924" s="324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20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</row>
    <row r="925" spans="1:54" ht="12.75">
      <c r="A925" s="13"/>
      <c r="B925" s="13"/>
      <c r="C925" s="324"/>
      <c r="D925" s="324"/>
      <c r="E925" s="324"/>
      <c r="F925" s="324"/>
      <c r="G925" s="324"/>
      <c r="H925" s="324"/>
      <c r="I925" s="324"/>
      <c r="J925" s="324"/>
      <c r="K925" s="324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20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</row>
    <row r="926" spans="1:54" ht="12.75">
      <c r="A926" s="13"/>
      <c r="B926" s="13"/>
      <c r="C926" s="324"/>
      <c r="D926" s="324"/>
      <c r="E926" s="324"/>
      <c r="F926" s="324"/>
      <c r="G926" s="324"/>
      <c r="H926" s="324"/>
      <c r="I926" s="324"/>
      <c r="J926" s="324"/>
      <c r="K926" s="324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20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</row>
    <row r="927" spans="1:54" ht="12.75">
      <c r="A927" s="13"/>
      <c r="B927" s="13"/>
      <c r="C927" s="324"/>
      <c r="D927" s="324"/>
      <c r="E927" s="324"/>
      <c r="F927" s="324"/>
      <c r="G927" s="324"/>
      <c r="H927" s="324"/>
      <c r="I927" s="324"/>
      <c r="J927" s="324"/>
      <c r="K927" s="324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20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</row>
    <row r="928" spans="1:54" ht="12.75">
      <c r="A928" s="13"/>
      <c r="B928" s="13"/>
      <c r="C928" s="324"/>
      <c r="D928" s="324"/>
      <c r="E928" s="324"/>
      <c r="F928" s="324"/>
      <c r="G928" s="324"/>
      <c r="H928" s="324"/>
      <c r="I928" s="324"/>
      <c r="J928" s="324"/>
      <c r="K928" s="324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20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</row>
    <row r="929" spans="1:54" ht="12.75">
      <c r="A929" s="13"/>
      <c r="B929" s="13"/>
      <c r="C929" s="324"/>
      <c r="D929" s="324"/>
      <c r="E929" s="324"/>
      <c r="F929" s="324"/>
      <c r="G929" s="324"/>
      <c r="H929" s="324"/>
      <c r="I929" s="324"/>
      <c r="J929" s="324"/>
      <c r="K929" s="324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20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</row>
    <row r="930" spans="1:54" ht="12.75">
      <c r="A930" s="13"/>
      <c r="B930" s="13"/>
      <c r="C930" s="324"/>
      <c r="D930" s="324"/>
      <c r="E930" s="324"/>
      <c r="F930" s="324"/>
      <c r="G930" s="324"/>
      <c r="H930" s="324"/>
      <c r="I930" s="324"/>
      <c r="J930" s="324"/>
      <c r="K930" s="324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20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</row>
    <row r="931" spans="1:54" ht="12.75">
      <c r="A931" s="13"/>
      <c r="B931" s="13"/>
      <c r="C931" s="324"/>
      <c r="D931" s="324"/>
      <c r="E931" s="324"/>
      <c r="F931" s="324"/>
      <c r="G931" s="324"/>
      <c r="H931" s="324"/>
      <c r="I931" s="324"/>
      <c r="J931" s="324"/>
      <c r="K931" s="324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20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</row>
    <row r="932" spans="1:54" ht="12.75">
      <c r="A932" s="13"/>
      <c r="B932" s="13"/>
      <c r="C932" s="324"/>
      <c r="D932" s="324"/>
      <c r="E932" s="324"/>
      <c r="F932" s="324"/>
      <c r="G932" s="324"/>
      <c r="H932" s="324"/>
      <c r="I932" s="324"/>
      <c r="J932" s="324"/>
      <c r="K932" s="324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20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</row>
    <row r="933" spans="1:54" ht="12.75">
      <c r="A933" s="13"/>
      <c r="B933" s="13"/>
      <c r="C933" s="324"/>
      <c r="D933" s="324"/>
      <c r="E933" s="324"/>
      <c r="F933" s="324"/>
      <c r="G933" s="324"/>
      <c r="H933" s="324"/>
      <c r="I933" s="324"/>
      <c r="J933" s="324"/>
      <c r="K933" s="324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20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</row>
    <row r="934" spans="1:54" ht="12.75">
      <c r="A934" s="13"/>
      <c r="B934" s="13"/>
      <c r="C934" s="324"/>
      <c r="D934" s="324"/>
      <c r="E934" s="324"/>
      <c r="F934" s="324"/>
      <c r="G934" s="324"/>
      <c r="H934" s="324"/>
      <c r="I934" s="324"/>
      <c r="J934" s="324"/>
      <c r="K934" s="324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20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</row>
    <row r="935" spans="1:54" ht="12.75">
      <c r="A935" s="13"/>
      <c r="B935" s="13"/>
      <c r="C935" s="324"/>
      <c r="D935" s="324"/>
      <c r="E935" s="324"/>
      <c r="F935" s="324"/>
      <c r="G935" s="324"/>
      <c r="H935" s="324"/>
      <c r="I935" s="324"/>
      <c r="J935" s="324"/>
      <c r="K935" s="324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20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</row>
    <row r="936" spans="1:54" ht="12.75">
      <c r="A936" s="13"/>
      <c r="B936" s="13"/>
      <c r="C936" s="324"/>
      <c r="D936" s="324"/>
      <c r="E936" s="324"/>
      <c r="F936" s="324"/>
      <c r="G936" s="324"/>
      <c r="H936" s="324"/>
      <c r="I936" s="324"/>
      <c r="J936" s="324"/>
      <c r="K936" s="324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20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</row>
    <row r="937" spans="1:54" ht="12.75">
      <c r="A937" s="13"/>
      <c r="B937" s="13"/>
      <c r="C937" s="324"/>
      <c r="D937" s="324"/>
      <c r="E937" s="324"/>
      <c r="F937" s="324"/>
      <c r="G937" s="324"/>
      <c r="H937" s="324"/>
      <c r="I937" s="324"/>
      <c r="J937" s="324"/>
      <c r="K937" s="324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20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</row>
    <row r="938" spans="1:54" ht="12.75">
      <c r="A938" s="13"/>
      <c r="B938" s="13"/>
      <c r="C938" s="324"/>
      <c r="D938" s="324"/>
      <c r="E938" s="324"/>
      <c r="F938" s="324"/>
      <c r="G938" s="324"/>
      <c r="H938" s="324"/>
      <c r="I938" s="324"/>
      <c r="J938" s="324"/>
      <c r="K938" s="324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20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</row>
    <row r="939" spans="1:54" ht="12.75">
      <c r="A939" s="13"/>
      <c r="B939" s="13"/>
      <c r="C939" s="324"/>
      <c r="D939" s="324"/>
      <c r="E939" s="324"/>
      <c r="F939" s="324"/>
      <c r="G939" s="324"/>
      <c r="H939" s="324"/>
      <c r="I939" s="324"/>
      <c r="J939" s="324"/>
      <c r="K939" s="324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20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</row>
    <row r="940" spans="1:54" ht="12.75">
      <c r="A940" s="13"/>
      <c r="B940" s="13"/>
      <c r="C940" s="324"/>
      <c r="D940" s="324"/>
      <c r="E940" s="324"/>
      <c r="F940" s="324"/>
      <c r="G940" s="324"/>
      <c r="H940" s="324"/>
      <c r="I940" s="324"/>
      <c r="J940" s="324"/>
      <c r="K940" s="324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20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</row>
    <row r="941" spans="1:54" ht="12.75">
      <c r="A941" s="13"/>
      <c r="B941" s="13"/>
      <c r="C941" s="324"/>
      <c r="D941" s="324"/>
      <c r="E941" s="324"/>
      <c r="F941" s="324"/>
      <c r="G941" s="324"/>
      <c r="H941" s="324"/>
      <c r="I941" s="324"/>
      <c r="J941" s="324"/>
      <c r="K941" s="324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20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</row>
    <row r="942" spans="1:54" ht="12.75">
      <c r="A942" s="13"/>
      <c r="B942" s="13"/>
      <c r="C942" s="324"/>
      <c r="D942" s="324"/>
      <c r="E942" s="324"/>
      <c r="F942" s="324"/>
      <c r="G942" s="324"/>
      <c r="H942" s="324"/>
      <c r="I942" s="324"/>
      <c r="J942" s="324"/>
      <c r="K942" s="324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20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</row>
    <row r="943" spans="1:54" ht="12.75">
      <c r="A943" s="13"/>
      <c r="B943" s="13"/>
      <c r="C943" s="324"/>
      <c r="D943" s="324"/>
      <c r="E943" s="324"/>
      <c r="F943" s="324"/>
      <c r="G943" s="324"/>
      <c r="H943" s="324"/>
      <c r="I943" s="324"/>
      <c r="J943" s="324"/>
      <c r="K943" s="324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20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</row>
    <row r="944" spans="1:54" ht="12.75">
      <c r="A944" s="13"/>
      <c r="B944" s="13"/>
      <c r="C944" s="324"/>
      <c r="D944" s="324"/>
      <c r="E944" s="324"/>
      <c r="F944" s="324"/>
      <c r="G944" s="324"/>
      <c r="H944" s="324"/>
      <c r="I944" s="324"/>
      <c r="J944" s="324"/>
      <c r="K944" s="324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20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</row>
    <row r="945" spans="1:54" ht="12.75">
      <c r="A945" s="13"/>
      <c r="B945" s="13"/>
      <c r="C945" s="324"/>
      <c r="D945" s="324"/>
      <c r="E945" s="324"/>
      <c r="F945" s="324"/>
      <c r="G945" s="324"/>
      <c r="H945" s="324"/>
      <c r="I945" s="324"/>
      <c r="J945" s="324"/>
      <c r="K945" s="324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20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</row>
    <row r="946" spans="1:54" ht="12.75">
      <c r="A946" s="13"/>
      <c r="B946" s="13"/>
      <c r="C946" s="324"/>
      <c r="D946" s="324"/>
      <c r="E946" s="324"/>
      <c r="F946" s="324"/>
      <c r="G946" s="324"/>
      <c r="H946" s="324"/>
      <c r="I946" s="324"/>
      <c r="J946" s="324"/>
      <c r="K946" s="324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20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</row>
    <row r="947" spans="1:54" ht="12.75">
      <c r="A947" s="13"/>
      <c r="B947" s="13"/>
      <c r="C947" s="324"/>
      <c r="D947" s="324"/>
      <c r="E947" s="324"/>
      <c r="F947" s="324"/>
      <c r="G947" s="324"/>
      <c r="H947" s="324"/>
      <c r="I947" s="324"/>
      <c r="J947" s="324"/>
      <c r="K947" s="324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20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</row>
    <row r="948" spans="1:54" ht="12.75">
      <c r="A948" s="13"/>
      <c r="B948" s="13"/>
      <c r="C948" s="324"/>
      <c r="D948" s="324"/>
      <c r="E948" s="324"/>
      <c r="F948" s="324"/>
      <c r="G948" s="324"/>
      <c r="H948" s="324"/>
      <c r="I948" s="324"/>
      <c r="J948" s="324"/>
      <c r="K948" s="324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20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</row>
    <row r="949" spans="1:54" ht="12.75">
      <c r="A949" s="13"/>
      <c r="B949" s="13"/>
      <c r="C949" s="324"/>
      <c r="D949" s="324"/>
      <c r="E949" s="324"/>
      <c r="F949" s="324"/>
      <c r="G949" s="324"/>
      <c r="H949" s="324"/>
      <c r="I949" s="324"/>
      <c r="J949" s="324"/>
      <c r="K949" s="324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20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</row>
    <row r="950" spans="1:54" ht="12.75">
      <c r="A950" s="13"/>
      <c r="B950" s="13"/>
      <c r="C950" s="324"/>
      <c r="D950" s="324"/>
      <c r="E950" s="324"/>
      <c r="F950" s="324"/>
      <c r="G950" s="324"/>
      <c r="H950" s="324"/>
      <c r="I950" s="324"/>
      <c r="J950" s="324"/>
      <c r="K950" s="324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20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</row>
    <row r="951" spans="1:54" ht="12.75">
      <c r="A951" s="13"/>
      <c r="B951" s="13"/>
      <c r="C951" s="324"/>
      <c r="D951" s="324"/>
      <c r="E951" s="324"/>
      <c r="F951" s="324"/>
      <c r="G951" s="324"/>
      <c r="H951" s="324"/>
      <c r="I951" s="324"/>
      <c r="J951" s="324"/>
      <c r="K951" s="324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20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</row>
    <row r="952" spans="1:54" ht="12.75">
      <c r="A952" s="13"/>
      <c r="B952" s="13"/>
      <c r="C952" s="324"/>
      <c r="D952" s="324"/>
      <c r="E952" s="324"/>
      <c r="F952" s="324"/>
      <c r="G952" s="324"/>
      <c r="H952" s="324"/>
      <c r="I952" s="324"/>
      <c r="J952" s="324"/>
      <c r="K952" s="324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20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</row>
    <row r="953" spans="1:54" ht="12.75">
      <c r="A953" s="13"/>
      <c r="B953" s="13"/>
      <c r="C953" s="324"/>
      <c r="D953" s="324"/>
      <c r="E953" s="324"/>
      <c r="F953" s="324"/>
      <c r="G953" s="324"/>
      <c r="H953" s="324"/>
      <c r="I953" s="324"/>
      <c r="J953" s="324"/>
      <c r="K953" s="324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20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</row>
    <row r="954" spans="1:54" ht="12.75">
      <c r="A954" s="13"/>
      <c r="B954" s="13"/>
      <c r="C954" s="324"/>
      <c r="D954" s="324"/>
      <c r="E954" s="324"/>
      <c r="F954" s="324"/>
      <c r="G954" s="324"/>
      <c r="H954" s="324"/>
      <c r="I954" s="324"/>
      <c r="J954" s="324"/>
      <c r="K954" s="324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20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</row>
    <row r="955" spans="1:54" ht="12.75">
      <c r="A955" s="13"/>
      <c r="B955" s="13"/>
      <c r="C955" s="324"/>
      <c r="D955" s="324"/>
      <c r="E955" s="324"/>
      <c r="F955" s="324"/>
      <c r="G955" s="324"/>
      <c r="H955" s="324"/>
      <c r="I955" s="324"/>
      <c r="J955" s="324"/>
      <c r="K955" s="324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20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</row>
    <row r="956" spans="1:54" ht="12.75">
      <c r="A956" s="13"/>
      <c r="B956" s="13"/>
      <c r="C956" s="324"/>
      <c r="D956" s="324"/>
      <c r="E956" s="324"/>
      <c r="F956" s="324"/>
      <c r="G956" s="324"/>
      <c r="H956" s="324"/>
      <c r="I956" s="324"/>
      <c r="J956" s="324"/>
      <c r="K956" s="324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20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</row>
    <row r="957" spans="1:54" ht="12.75">
      <c r="A957" s="13"/>
      <c r="B957" s="13"/>
      <c r="C957" s="324"/>
      <c r="D957" s="324"/>
      <c r="E957" s="324"/>
      <c r="F957" s="324"/>
      <c r="G957" s="324"/>
      <c r="H957" s="324"/>
      <c r="I957" s="324"/>
      <c r="J957" s="324"/>
      <c r="K957" s="324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20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</row>
    <row r="958" spans="1:54" ht="12.75">
      <c r="A958" s="13"/>
      <c r="B958" s="13"/>
      <c r="C958" s="324"/>
      <c r="D958" s="324"/>
      <c r="E958" s="324"/>
      <c r="F958" s="324"/>
      <c r="G958" s="324"/>
      <c r="H958" s="324"/>
      <c r="I958" s="324"/>
      <c r="J958" s="324"/>
      <c r="K958" s="324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20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</row>
    <row r="959" spans="1:54" ht="12.75">
      <c r="A959" s="13"/>
      <c r="B959" s="13"/>
      <c r="C959" s="324"/>
      <c r="D959" s="324"/>
      <c r="E959" s="324"/>
      <c r="F959" s="324"/>
      <c r="G959" s="324"/>
      <c r="H959" s="324"/>
      <c r="I959" s="324"/>
      <c r="J959" s="324"/>
      <c r="K959" s="324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20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</row>
    <row r="960" spans="1:54" ht="12.75">
      <c r="A960" s="13"/>
      <c r="B960" s="13"/>
      <c r="C960" s="324"/>
      <c r="D960" s="324"/>
      <c r="E960" s="324"/>
      <c r="F960" s="324"/>
      <c r="G960" s="324"/>
      <c r="H960" s="324"/>
      <c r="I960" s="324"/>
      <c r="J960" s="324"/>
      <c r="K960" s="324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20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</row>
    <row r="961" spans="1:54" ht="12.75">
      <c r="A961" s="13"/>
      <c r="B961" s="13"/>
      <c r="C961" s="324"/>
      <c r="D961" s="324"/>
      <c r="E961" s="324"/>
      <c r="F961" s="324"/>
      <c r="G961" s="324"/>
      <c r="H961" s="324"/>
      <c r="I961" s="324"/>
      <c r="J961" s="324"/>
      <c r="K961" s="324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20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</row>
    <row r="962" spans="1:54" ht="12.75">
      <c r="A962" s="13"/>
      <c r="B962" s="13"/>
      <c r="C962" s="324"/>
      <c r="D962" s="324"/>
      <c r="E962" s="324"/>
      <c r="F962" s="324"/>
      <c r="G962" s="324"/>
      <c r="H962" s="324"/>
      <c r="I962" s="324"/>
      <c r="J962" s="324"/>
      <c r="K962" s="324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20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</row>
    <row r="963" spans="1:54" ht="12.75">
      <c r="A963" s="13"/>
      <c r="B963" s="13"/>
      <c r="C963" s="324"/>
      <c r="D963" s="324"/>
      <c r="E963" s="324"/>
      <c r="F963" s="324"/>
      <c r="G963" s="324"/>
      <c r="H963" s="324"/>
      <c r="I963" s="324"/>
      <c r="J963" s="324"/>
      <c r="K963" s="324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20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</row>
    <row r="964" spans="1:54" ht="12.75">
      <c r="A964" s="13"/>
      <c r="B964" s="13"/>
      <c r="C964" s="324"/>
      <c r="D964" s="324"/>
      <c r="E964" s="324"/>
      <c r="F964" s="324"/>
      <c r="G964" s="324"/>
      <c r="H964" s="324"/>
      <c r="I964" s="324"/>
      <c r="J964" s="324"/>
      <c r="K964" s="324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20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</row>
    <row r="965" spans="1:54" ht="12.75">
      <c r="A965" s="13"/>
      <c r="B965" s="13"/>
      <c r="C965" s="324"/>
      <c r="D965" s="324"/>
      <c r="E965" s="324"/>
      <c r="F965" s="324"/>
      <c r="G965" s="324"/>
      <c r="H965" s="324"/>
      <c r="I965" s="324"/>
      <c r="J965" s="324"/>
      <c r="K965" s="324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20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</row>
    <row r="966" spans="1:54" ht="12.75">
      <c r="A966" s="13"/>
      <c r="B966" s="13"/>
      <c r="C966" s="324"/>
      <c r="D966" s="324"/>
      <c r="E966" s="324"/>
      <c r="F966" s="324"/>
      <c r="G966" s="324"/>
      <c r="H966" s="324"/>
      <c r="I966" s="324"/>
      <c r="J966" s="324"/>
      <c r="K966" s="324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20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</row>
    <row r="967" spans="1:54" ht="12.75">
      <c r="A967" s="13"/>
      <c r="B967" s="13"/>
      <c r="C967" s="324"/>
      <c r="D967" s="324"/>
      <c r="E967" s="324"/>
      <c r="F967" s="324"/>
      <c r="G967" s="324"/>
      <c r="H967" s="324"/>
      <c r="I967" s="324"/>
      <c r="J967" s="324"/>
      <c r="K967" s="324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20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</row>
    <row r="968" spans="1:54" ht="12.75">
      <c r="A968" s="13"/>
      <c r="B968" s="13"/>
      <c r="C968" s="324"/>
      <c r="D968" s="324"/>
      <c r="E968" s="324"/>
      <c r="F968" s="324"/>
      <c r="G968" s="324"/>
      <c r="H968" s="324"/>
      <c r="I968" s="324"/>
      <c r="J968" s="324"/>
      <c r="K968" s="324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20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</row>
    <row r="969" spans="1:54" ht="12.75">
      <c r="A969" s="13"/>
      <c r="B969" s="13"/>
      <c r="C969" s="324"/>
      <c r="D969" s="324"/>
      <c r="E969" s="324"/>
      <c r="F969" s="324"/>
      <c r="G969" s="324"/>
      <c r="H969" s="324"/>
      <c r="I969" s="324"/>
      <c r="J969" s="324"/>
      <c r="K969" s="324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20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</row>
    <row r="970" spans="1:54" ht="12.75">
      <c r="A970" s="13"/>
      <c r="B970" s="13"/>
      <c r="C970" s="324"/>
      <c r="D970" s="324"/>
      <c r="E970" s="324"/>
      <c r="F970" s="324"/>
      <c r="G970" s="324"/>
      <c r="H970" s="324"/>
      <c r="I970" s="324"/>
      <c r="J970" s="324"/>
      <c r="K970" s="324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20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</row>
    <row r="971" spans="1:54" ht="12.75">
      <c r="A971" s="13"/>
      <c r="B971" s="13"/>
      <c r="C971" s="324"/>
      <c r="D971" s="324"/>
      <c r="E971" s="324"/>
      <c r="F971" s="324"/>
      <c r="G971" s="324"/>
      <c r="H971" s="324"/>
      <c r="I971" s="324"/>
      <c r="J971" s="324"/>
      <c r="K971" s="324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20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</row>
    <row r="972" spans="1:54" ht="12.75">
      <c r="A972" s="13"/>
      <c r="B972" s="13"/>
      <c r="C972" s="324"/>
      <c r="D972" s="324"/>
      <c r="E972" s="324"/>
      <c r="F972" s="324"/>
      <c r="G972" s="324"/>
      <c r="H972" s="324"/>
      <c r="I972" s="324"/>
      <c r="J972" s="324"/>
      <c r="K972" s="324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20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</row>
    <row r="973" spans="1:54" ht="12.75">
      <c r="A973" s="13"/>
      <c r="B973" s="13"/>
      <c r="C973" s="324"/>
      <c r="D973" s="324"/>
      <c r="E973" s="324"/>
      <c r="F973" s="324"/>
      <c r="G973" s="324"/>
      <c r="H973" s="324"/>
      <c r="I973" s="324"/>
      <c r="J973" s="324"/>
      <c r="K973" s="324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20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</row>
    <row r="974" spans="1:54" ht="12.75">
      <c r="A974" s="13"/>
      <c r="B974" s="13"/>
      <c r="C974" s="324"/>
      <c r="D974" s="324"/>
      <c r="E974" s="324"/>
      <c r="F974" s="324"/>
      <c r="G974" s="324"/>
      <c r="H974" s="324"/>
      <c r="I974" s="324"/>
      <c r="J974" s="324"/>
      <c r="K974" s="324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20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</row>
    <row r="975" spans="1:54" ht="12.75">
      <c r="A975" s="13"/>
      <c r="B975" s="13"/>
      <c r="C975" s="324"/>
      <c r="D975" s="324"/>
      <c r="E975" s="324"/>
      <c r="F975" s="324"/>
      <c r="G975" s="324"/>
      <c r="H975" s="324"/>
      <c r="I975" s="324"/>
      <c r="J975" s="324"/>
      <c r="K975" s="324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20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</row>
    <row r="976" spans="1:54" ht="12.75">
      <c r="A976" s="13"/>
      <c r="B976" s="13"/>
      <c r="C976" s="324"/>
      <c r="D976" s="324"/>
      <c r="E976" s="324"/>
      <c r="F976" s="324"/>
      <c r="G976" s="324"/>
      <c r="H976" s="324"/>
      <c r="I976" s="324"/>
      <c r="J976" s="324"/>
      <c r="K976" s="324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20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</row>
    <row r="977" spans="1:54" ht="12.75">
      <c r="A977" s="13"/>
      <c r="B977" s="13"/>
      <c r="C977" s="324"/>
      <c r="D977" s="324"/>
      <c r="E977" s="324"/>
      <c r="F977" s="324"/>
      <c r="G977" s="324"/>
      <c r="H977" s="324"/>
      <c r="I977" s="324"/>
      <c r="J977" s="324"/>
      <c r="K977" s="324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20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</row>
    <row r="978" spans="1:54" ht="12.75">
      <c r="A978" s="13"/>
      <c r="B978" s="13"/>
      <c r="C978" s="324"/>
      <c r="D978" s="324"/>
      <c r="E978" s="324"/>
      <c r="F978" s="324"/>
      <c r="G978" s="324"/>
      <c r="H978" s="324"/>
      <c r="I978" s="324"/>
      <c r="J978" s="324"/>
      <c r="K978" s="324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20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</row>
    <row r="979" spans="1:54" ht="12.75">
      <c r="A979" s="13"/>
      <c r="B979" s="13"/>
      <c r="C979" s="324"/>
      <c r="D979" s="324"/>
      <c r="E979" s="324"/>
      <c r="F979" s="324"/>
      <c r="G979" s="324"/>
      <c r="H979" s="324"/>
      <c r="I979" s="324"/>
      <c r="J979" s="324"/>
      <c r="K979" s="324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20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</row>
    <row r="980" spans="1:54" ht="12.75">
      <c r="A980" s="13"/>
      <c r="B980" s="13"/>
      <c r="C980" s="324"/>
      <c r="D980" s="324"/>
      <c r="E980" s="324"/>
      <c r="F980" s="324"/>
      <c r="G980" s="324"/>
      <c r="H980" s="324"/>
      <c r="I980" s="324"/>
      <c r="J980" s="324"/>
      <c r="K980" s="324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20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</row>
    <row r="981" spans="1:54" ht="12.75">
      <c r="A981" s="13"/>
      <c r="B981" s="13"/>
      <c r="C981" s="324"/>
      <c r="D981" s="324"/>
      <c r="E981" s="324"/>
      <c r="F981" s="324"/>
      <c r="G981" s="324"/>
      <c r="H981" s="324"/>
      <c r="I981" s="324"/>
      <c r="J981" s="324"/>
      <c r="K981" s="324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20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</row>
    <row r="982" spans="1:54" ht="12.75">
      <c r="A982" s="13"/>
      <c r="B982" s="13"/>
      <c r="C982" s="324"/>
      <c r="D982" s="324"/>
      <c r="E982" s="324"/>
      <c r="F982" s="324"/>
      <c r="G982" s="324"/>
      <c r="H982" s="324"/>
      <c r="I982" s="324"/>
      <c r="J982" s="324"/>
      <c r="K982" s="324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20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</row>
    <row r="983" spans="1:54" ht="12.75">
      <c r="A983" s="13"/>
      <c r="B983" s="13"/>
      <c r="C983" s="324"/>
      <c r="D983" s="324"/>
      <c r="E983" s="324"/>
      <c r="F983" s="324"/>
      <c r="G983" s="324"/>
      <c r="H983" s="324"/>
      <c r="I983" s="324"/>
      <c r="J983" s="324"/>
      <c r="K983" s="324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20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</row>
    <row r="984" spans="1:54" ht="12.75">
      <c r="A984" s="13"/>
      <c r="B984" s="13"/>
      <c r="C984" s="324"/>
      <c r="D984" s="324"/>
      <c r="E984" s="324"/>
      <c r="F984" s="324"/>
      <c r="G984" s="324"/>
      <c r="H984" s="324"/>
      <c r="I984" s="324"/>
      <c r="J984" s="324"/>
      <c r="K984" s="324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20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</row>
    <row r="985" spans="1:54" ht="12.75">
      <c r="A985" s="13"/>
      <c r="B985" s="13"/>
      <c r="C985" s="324"/>
      <c r="D985" s="324"/>
      <c r="E985" s="324"/>
      <c r="F985" s="324"/>
      <c r="G985" s="324"/>
      <c r="H985" s="324"/>
      <c r="I985" s="324"/>
      <c r="J985" s="324"/>
      <c r="K985" s="324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20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</row>
    <row r="986" spans="1:54" ht="12.75">
      <c r="A986" s="13"/>
      <c r="B986" s="13"/>
      <c r="C986" s="324"/>
      <c r="D986" s="324"/>
      <c r="E986" s="324"/>
      <c r="F986" s="324"/>
      <c r="G986" s="324"/>
      <c r="H986" s="324"/>
      <c r="I986" s="324"/>
      <c r="J986" s="324"/>
      <c r="K986" s="324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20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</row>
    <row r="987" spans="1:54" ht="12.75">
      <c r="A987" s="13"/>
      <c r="B987" s="13"/>
      <c r="C987" s="324"/>
      <c r="D987" s="324"/>
      <c r="E987" s="324"/>
      <c r="F987" s="324"/>
      <c r="G987" s="324"/>
      <c r="H987" s="324"/>
      <c r="I987" s="324"/>
      <c r="J987" s="324"/>
      <c r="K987" s="324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20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</row>
    <row r="988" spans="1:54" ht="12.75">
      <c r="A988" s="13"/>
      <c r="B988" s="13"/>
      <c r="C988" s="324"/>
      <c r="D988" s="324"/>
      <c r="E988" s="324"/>
      <c r="F988" s="324"/>
      <c r="G988" s="324"/>
      <c r="H988" s="324"/>
      <c r="I988" s="324"/>
      <c r="J988" s="324"/>
      <c r="K988" s="324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20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</row>
    <row r="989" spans="1:54" ht="12.75">
      <c r="A989" s="13"/>
      <c r="B989" s="13"/>
      <c r="C989" s="324"/>
      <c r="D989" s="324"/>
      <c r="E989" s="324"/>
      <c r="F989" s="324"/>
      <c r="G989" s="324"/>
      <c r="H989" s="324"/>
      <c r="I989" s="324"/>
      <c r="J989" s="324"/>
      <c r="K989" s="324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20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</row>
    <row r="990" spans="1:54" ht="12.75">
      <c r="A990" s="13"/>
      <c r="B990" s="13"/>
      <c r="C990" s="324"/>
      <c r="D990" s="324"/>
      <c r="E990" s="324"/>
      <c r="F990" s="324"/>
      <c r="G990" s="324"/>
      <c r="H990" s="324"/>
      <c r="I990" s="324"/>
      <c r="J990" s="324"/>
      <c r="K990" s="324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20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</row>
    <row r="991" spans="1:54" ht="12.75">
      <c r="A991" s="13"/>
      <c r="B991" s="13"/>
      <c r="C991" s="324"/>
      <c r="D991" s="324"/>
      <c r="E991" s="324"/>
      <c r="F991" s="324"/>
      <c r="G991" s="324"/>
      <c r="H991" s="324"/>
      <c r="I991" s="324"/>
      <c r="J991" s="324"/>
      <c r="K991" s="324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20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</row>
    <row r="992" spans="1:54" ht="12.75">
      <c r="A992" s="13"/>
      <c r="B992" s="13"/>
      <c r="C992" s="324"/>
      <c r="D992" s="324"/>
      <c r="E992" s="324"/>
      <c r="F992" s="324"/>
      <c r="G992" s="324"/>
      <c r="H992" s="324"/>
      <c r="I992" s="324"/>
      <c r="J992" s="324"/>
      <c r="K992" s="324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20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</row>
    <row r="993" spans="1:54" ht="12.75">
      <c r="A993" s="13"/>
      <c r="B993" s="13"/>
      <c r="C993" s="324"/>
      <c r="D993" s="324"/>
      <c r="E993" s="324"/>
      <c r="F993" s="324"/>
      <c r="G993" s="324"/>
      <c r="H993" s="324"/>
      <c r="I993" s="324"/>
      <c r="J993" s="324"/>
      <c r="K993" s="324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20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</row>
    <row r="994" spans="1:54" ht="12.75">
      <c r="A994" s="13"/>
      <c r="B994" s="13"/>
      <c r="C994" s="324"/>
      <c r="D994" s="324"/>
      <c r="E994" s="324"/>
      <c r="F994" s="324"/>
      <c r="G994" s="324"/>
      <c r="H994" s="324"/>
      <c r="I994" s="324"/>
      <c r="J994" s="324"/>
      <c r="K994" s="324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20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</row>
    <row r="995" spans="1:54" ht="12.75">
      <c r="A995" s="13"/>
      <c r="B995" s="13"/>
      <c r="C995" s="324"/>
      <c r="D995" s="324"/>
      <c r="E995" s="324"/>
      <c r="F995" s="324"/>
      <c r="G995" s="324"/>
      <c r="H995" s="324"/>
      <c r="I995" s="324"/>
      <c r="J995" s="324"/>
      <c r="K995" s="324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20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</row>
    <row r="996" spans="1:54" ht="12.75">
      <c r="A996" s="13"/>
      <c r="B996" s="13"/>
      <c r="C996" s="324"/>
      <c r="D996" s="324"/>
      <c r="E996" s="324"/>
      <c r="F996" s="324"/>
      <c r="G996" s="324"/>
      <c r="H996" s="324"/>
      <c r="I996" s="324"/>
      <c r="J996" s="324"/>
      <c r="K996" s="324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20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</row>
    <row r="997" spans="1:54" ht="12.75">
      <c r="A997" s="13"/>
      <c r="B997" s="13"/>
      <c r="C997" s="324"/>
      <c r="D997" s="324"/>
      <c r="E997" s="324"/>
      <c r="F997" s="324"/>
      <c r="G997" s="324"/>
      <c r="H997" s="324"/>
      <c r="I997" s="324"/>
      <c r="J997" s="324"/>
      <c r="K997" s="324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20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</row>
    <row r="998" spans="1:54" ht="12.75">
      <c r="A998" s="13"/>
      <c r="B998" s="13"/>
      <c r="C998" s="324"/>
      <c r="D998" s="324"/>
      <c r="E998" s="324"/>
      <c r="F998" s="324"/>
      <c r="G998" s="324"/>
      <c r="H998" s="324"/>
      <c r="I998" s="324"/>
      <c r="J998" s="324"/>
      <c r="K998" s="324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20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</row>
    <row r="999" spans="1:54" ht="12.75">
      <c r="A999" s="13"/>
      <c r="B999" s="13"/>
      <c r="C999" s="324"/>
      <c r="D999" s="324"/>
      <c r="E999" s="324"/>
      <c r="F999" s="324"/>
      <c r="G999" s="324"/>
      <c r="H999" s="324"/>
      <c r="I999" s="324"/>
      <c r="J999" s="324"/>
      <c r="K999" s="324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20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</row>
    <row r="1000" spans="1:54" ht="12.75">
      <c r="A1000" s="13"/>
      <c r="B1000" s="13"/>
      <c r="C1000" s="324"/>
      <c r="D1000" s="324"/>
      <c r="E1000" s="324"/>
      <c r="F1000" s="324"/>
      <c r="G1000" s="324"/>
      <c r="H1000" s="324"/>
      <c r="I1000" s="324"/>
      <c r="J1000" s="324"/>
      <c r="K1000" s="324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20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</row>
    <row r="1001" spans="1:54" ht="12.75">
      <c r="A1001" s="13"/>
      <c r="B1001" s="13"/>
      <c r="C1001" s="324"/>
      <c r="D1001" s="324"/>
      <c r="E1001" s="324"/>
      <c r="F1001" s="324"/>
      <c r="G1001" s="324"/>
      <c r="H1001" s="324"/>
      <c r="I1001" s="324"/>
      <c r="J1001" s="324"/>
      <c r="K1001" s="324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20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</row>
    <row r="1002" spans="1:54" ht="12.75">
      <c r="A1002" s="13"/>
      <c r="B1002" s="13"/>
      <c r="C1002" s="324"/>
      <c r="D1002" s="324"/>
      <c r="E1002" s="324"/>
      <c r="F1002" s="324"/>
      <c r="G1002" s="324"/>
      <c r="H1002" s="324"/>
      <c r="I1002" s="324"/>
      <c r="J1002" s="324"/>
      <c r="K1002" s="324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20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</row>
    <row r="1003" spans="1:54" ht="12.75">
      <c r="A1003" s="13"/>
      <c r="B1003" s="13"/>
      <c r="C1003" s="324"/>
      <c r="D1003" s="324"/>
      <c r="E1003" s="324"/>
      <c r="F1003" s="324"/>
      <c r="G1003" s="324"/>
      <c r="H1003" s="324"/>
      <c r="I1003" s="324"/>
      <c r="J1003" s="324"/>
      <c r="K1003" s="324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20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</row>
    <row r="1004" spans="1:54" ht="12.75">
      <c r="A1004" s="13"/>
      <c r="B1004" s="13"/>
      <c r="C1004" s="324"/>
      <c r="D1004" s="324"/>
      <c r="E1004" s="324"/>
      <c r="F1004" s="324"/>
      <c r="G1004" s="324"/>
      <c r="H1004" s="324"/>
      <c r="I1004" s="324"/>
      <c r="J1004" s="324"/>
      <c r="K1004" s="324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20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</row>
    <row r="1005" spans="1:54" ht="12.75">
      <c r="A1005" s="13"/>
      <c r="B1005" s="13"/>
      <c r="C1005" s="324"/>
      <c r="D1005" s="324"/>
      <c r="E1005" s="324"/>
      <c r="F1005" s="324"/>
      <c r="G1005" s="324"/>
      <c r="H1005" s="324"/>
      <c r="I1005" s="324"/>
      <c r="J1005" s="324"/>
      <c r="K1005" s="324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20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</row>
    <row r="1006" spans="1:54" ht="12.75">
      <c r="A1006" s="13"/>
      <c r="B1006" s="13"/>
      <c r="C1006" s="324"/>
      <c r="D1006" s="324"/>
      <c r="E1006" s="324"/>
      <c r="F1006" s="324"/>
      <c r="G1006" s="324"/>
      <c r="H1006" s="324"/>
      <c r="I1006" s="324"/>
      <c r="J1006" s="324"/>
      <c r="K1006" s="324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20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</row>
    <row r="1007" spans="1:54" ht="12.75">
      <c r="A1007" s="13"/>
      <c r="B1007" s="13"/>
      <c r="C1007" s="324"/>
      <c r="D1007" s="324"/>
      <c r="E1007" s="324"/>
      <c r="F1007" s="324"/>
      <c r="G1007" s="324"/>
      <c r="H1007" s="324"/>
      <c r="I1007" s="324"/>
      <c r="J1007" s="324"/>
      <c r="K1007" s="324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20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</row>
    <row r="1008" spans="1:54" ht="12.75">
      <c r="A1008" s="13"/>
      <c r="B1008" s="13"/>
      <c r="C1008" s="324"/>
      <c r="D1008" s="324"/>
      <c r="E1008" s="324"/>
      <c r="F1008" s="324"/>
      <c r="G1008" s="324"/>
      <c r="H1008" s="324"/>
      <c r="I1008" s="324"/>
      <c r="J1008" s="324"/>
      <c r="K1008" s="324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20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</row>
    <row r="1009" spans="1:54" ht="12.75">
      <c r="A1009" s="13"/>
      <c r="B1009" s="13"/>
      <c r="C1009" s="324"/>
      <c r="D1009" s="324"/>
      <c r="E1009" s="324"/>
      <c r="F1009" s="324"/>
      <c r="G1009" s="324"/>
      <c r="H1009" s="324"/>
      <c r="I1009" s="324"/>
      <c r="J1009" s="324"/>
      <c r="K1009" s="324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20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</row>
    <row r="1010" spans="1:54" ht="12.75">
      <c r="A1010" s="13"/>
      <c r="B1010" s="13"/>
      <c r="C1010" s="324"/>
      <c r="D1010" s="324"/>
      <c r="E1010" s="324"/>
      <c r="F1010" s="324"/>
      <c r="G1010" s="324"/>
      <c r="H1010" s="324"/>
      <c r="I1010" s="324"/>
      <c r="J1010" s="324"/>
      <c r="K1010" s="324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20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</row>
    <row r="1011" spans="1:54" ht="12.75">
      <c r="A1011" s="13"/>
      <c r="B1011" s="13"/>
      <c r="C1011" s="324"/>
      <c r="D1011" s="324"/>
      <c r="E1011" s="324"/>
      <c r="F1011" s="324"/>
      <c r="G1011" s="324"/>
      <c r="H1011" s="324"/>
      <c r="I1011" s="324"/>
      <c r="J1011" s="324"/>
      <c r="K1011" s="324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20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</row>
    <row r="1012" spans="1:54" ht="12.75">
      <c r="A1012" s="13"/>
      <c r="B1012" s="13"/>
      <c r="C1012" s="324"/>
      <c r="D1012" s="324"/>
      <c r="E1012" s="324"/>
      <c r="F1012" s="324"/>
      <c r="G1012" s="324"/>
      <c r="H1012" s="324"/>
      <c r="I1012" s="324"/>
      <c r="J1012" s="324"/>
      <c r="K1012" s="324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20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</row>
    <row r="1013" spans="1:54" ht="12.75">
      <c r="A1013" s="13"/>
      <c r="B1013" s="13"/>
      <c r="C1013" s="324"/>
      <c r="D1013" s="324"/>
      <c r="E1013" s="324"/>
      <c r="F1013" s="324"/>
      <c r="G1013" s="324"/>
      <c r="H1013" s="324"/>
      <c r="I1013" s="324"/>
      <c r="J1013" s="324"/>
      <c r="K1013" s="324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20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</row>
    <row r="1014" spans="1:54" ht="12.75">
      <c r="A1014" s="13"/>
      <c r="B1014" s="13"/>
      <c r="C1014" s="324"/>
      <c r="D1014" s="324"/>
      <c r="E1014" s="324"/>
      <c r="F1014" s="324"/>
      <c r="G1014" s="324"/>
      <c r="H1014" s="324"/>
      <c r="I1014" s="324"/>
      <c r="J1014" s="324"/>
      <c r="K1014" s="324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20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</row>
    <row r="1015" spans="1:54" ht="12.75">
      <c r="A1015" s="13"/>
      <c r="B1015" s="13"/>
      <c r="C1015" s="324"/>
      <c r="D1015" s="324"/>
      <c r="E1015" s="324"/>
      <c r="F1015" s="324"/>
      <c r="G1015" s="324"/>
      <c r="H1015" s="324"/>
      <c r="I1015" s="324"/>
      <c r="J1015" s="324"/>
      <c r="K1015" s="324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20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</row>
    <row r="1016" spans="1:54" ht="12.75">
      <c r="A1016" s="13"/>
      <c r="B1016" s="13"/>
      <c r="C1016" s="324"/>
      <c r="D1016" s="324"/>
      <c r="E1016" s="324"/>
      <c r="F1016" s="324"/>
      <c r="G1016" s="324"/>
      <c r="H1016" s="324"/>
      <c r="I1016" s="324"/>
      <c r="J1016" s="324"/>
      <c r="K1016" s="324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20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</row>
    <row r="1017" spans="1:54" ht="12.75">
      <c r="A1017" s="13"/>
      <c r="B1017" s="13"/>
      <c r="C1017" s="324"/>
      <c r="D1017" s="324"/>
      <c r="E1017" s="324"/>
      <c r="F1017" s="324"/>
      <c r="G1017" s="324"/>
      <c r="H1017" s="324"/>
      <c r="I1017" s="324"/>
      <c r="J1017" s="324"/>
      <c r="K1017" s="324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20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</row>
    <row r="1018" spans="1:54" ht="12.75">
      <c r="A1018" s="13"/>
      <c r="B1018" s="13"/>
      <c r="C1018" s="324"/>
      <c r="D1018" s="324"/>
      <c r="E1018" s="324"/>
      <c r="F1018" s="324"/>
      <c r="G1018" s="324"/>
      <c r="H1018" s="324"/>
      <c r="I1018" s="324"/>
      <c r="J1018" s="324"/>
      <c r="K1018" s="324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20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</row>
    <row r="1019" spans="1:54" ht="12.75">
      <c r="A1019" s="13"/>
      <c r="B1019" s="13"/>
      <c r="C1019" s="324"/>
      <c r="D1019" s="324"/>
      <c r="E1019" s="324"/>
      <c r="F1019" s="324"/>
      <c r="G1019" s="324"/>
      <c r="H1019" s="324"/>
      <c r="I1019" s="324"/>
      <c r="J1019" s="324"/>
      <c r="K1019" s="324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20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</row>
    <row r="1020" spans="1:54" ht="12.75">
      <c r="A1020" s="13"/>
      <c r="B1020" s="13"/>
      <c r="C1020" s="324"/>
      <c r="D1020" s="324"/>
      <c r="E1020" s="324"/>
      <c r="F1020" s="324"/>
      <c r="G1020" s="324"/>
      <c r="H1020" s="324"/>
      <c r="I1020" s="324"/>
      <c r="J1020" s="324"/>
      <c r="K1020" s="324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20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</row>
    <row r="1021" spans="1:54" ht="12.75">
      <c r="A1021" s="13"/>
      <c r="B1021" s="13"/>
      <c r="C1021" s="324"/>
      <c r="D1021" s="324"/>
      <c r="E1021" s="324"/>
      <c r="F1021" s="324"/>
      <c r="G1021" s="324"/>
      <c r="H1021" s="324"/>
      <c r="I1021" s="324"/>
      <c r="J1021" s="324"/>
      <c r="K1021" s="324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20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</row>
    <row r="1022" spans="1:54" ht="12.75">
      <c r="A1022" s="13"/>
      <c r="B1022" s="13"/>
      <c r="C1022" s="324"/>
      <c r="D1022" s="324"/>
      <c r="E1022" s="324"/>
      <c r="F1022" s="324"/>
      <c r="G1022" s="324"/>
      <c r="H1022" s="324"/>
      <c r="I1022" s="324"/>
      <c r="J1022" s="324"/>
      <c r="K1022" s="324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20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</row>
    <row r="1023" spans="1:54" ht="12.75">
      <c r="A1023" s="13"/>
      <c r="B1023" s="13"/>
      <c r="C1023" s="324"/>
      <c r="D1023" s="324"/>
      <c r="E1023" s="324"/>
      <c r="F1023" s="324"/>
      <c r="G1023" s="324"/>
      <c r="H1023" s="324"/>
      <c r="I1023" s="324"/>
      <c r="J1023" s="324"/>
      <c r="K1023" s="324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20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</row>
    <row r="1024" spans="1:54" ht="12.75">
      <c r="A1024" s="13"/>
      <c r="B1024" s="13"/>
      <c r="C1024" s="324"/>
      <c r="D1024" s="324"/>
      <c r="E1024" s="324"/>
      <c r="F1024" s="324"/>
      <c r="G1024" s="324"/>
      <c r="H1024" s="324"/>
      <c r="I1024" s="324"/>
      <c r="J1024" s="324"/>
      <c r="K1024" s="324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20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</row>
    <row r="1025" spans="1:54" ht="12.75">
      <c r="A1025" s="13"/>
      <c r="B1025" s="13"/>
      <c r="C1025" s="324"/>
      <c r="D1025" s="324"/>
      <c r="E1025" s="324"/>
      <c r="F1025" s="324"/>
      <c r="G1025" s="324"/>
      <c r="H1025" s="324"/>
      <c r="I1025" s="324"/>
      <c r="J1025" s="324"/>
      <c r="K1025" s="324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20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</row>
    <row r="1026" spans="1:54" ht="12.75">
      <c r="A1026" s="13"/>
      <c r="B1026" s="13"/>
      <c r="C1026" s="324"/>
      <c r="D1026" s="324"/>
      <c r="E1026" s="324"/>
      <c r="F1026" s="324"/>
      <c r="G1026" s="324"/>
      <c r="H1026" s="324"/>
      <c r="I1026" s="324"/>
      <c r="J1026" s="324"/>
      <c r="K1026" s="324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20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</row>
    <row r="1027" spans="1:54" ht="12.75">
      <c r="A1027" s="13"/>
      <c r="B1027" s="13"/>
      <c r="C1027" s="324"/>
      <c r="D1027" s="324"/>
      <c r="E1027" s="324"/>
      <c r="F1027" s="324"/>
      <c r="G1027" s="324"/>
      <c r="H1027" s="324"/>
      <c r="I1027" s="324"/>
      <c r="J1027" s="324"/>
      <c r="K1027" s="324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20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</row>
    <row r="1028" spans="1:54" ht="12.75">
      <c r="A1028" s="13"/>
      <c r="B1028" s="13"/>
      <c r="C1028" s="324"/>
      <c r="D1028" s="324"/>
      <c r="E1028" s="324"/>
      <c r="F1028" s="324"/>
      <c r="G1028" s="324"/>
      <c r="H1028" s="324"/>
      <c r="I1028" s="324"/>
      <c r="J1028" s="324"/>
      <c r="K1028" s="324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20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</row>
    <row r="1029" spans="1:54" ht="12.75">
      <c r="A1029" s="13"/>
      <c r="B1029" s="13"/>
      <c r="C1029" s="324"/>
      <c r="D1029" s="324"/>
      <c r="E1029" s="324"/>
      <c r="F1029" s="324"/>
      <c r="G1029" s="324"/>
      <c r="H1029" s="324"/>
      <c r="I1029" s="324"/>
      <c r="J1029" s="324"/>
      <c r="K1029" s="324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20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</row>
    <row r="1030" spans="1:54" ht="12.75">
      <c r="A1030" s="13"/>
      <c r="B1030" s="13"/>
      <c r="C1030" s="324"/>
      <c r="D1030" s="324"/>
      <c r="E1030" s="324"/>
      <c r="F1030" s="324"/>
      <c r="G1030" s="324"/>
      <c r="H1030" s="324"/>
      <c r="I1030" s="324"/>
      <c r="J1030" s="324"/>
      <c r="K1030" s="324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20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</row>
    <row r="1031" spans="1:54" ht="12.75">
      <c r="A1031" s="13"/>
      <c r="B1031" s="13"/>
      <c r="C1031" s="324"/>
      <c r="D1031" s="324"/>
      <c r="E1031" s="324"/>
      <c r="F1031" s="324"/>
      <c r="G1031" s="324"/>
      <c r="H1031" s="324"/>
      <c r="I1031" s="324"/>
      <c r="J1031" s="324"/>
      <c r="K1031" s="324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20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</row>
    <row r="1032" spans="1:54" ht="12.75">
      <c r="A1032" s="13"/>
      <c r="B1032" s="13"/>
      <c r="C1032" s="324"/>
      <c r="D1032" s="324"/>
      <c r="E1032" s="324"/>
      <c r="F1032" s="324"/>
      <c r="G1032" s="324"/>
      <c r="H1032" s="324"/>
      <c r="I1032" s="324"/>
      <c r="J1032" s="324"/>
      <c r="K1032" s="324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20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</row>
    <row r="1033" spans="1:54" ht="12.75">
      <c r="A1033" s="13"/>
      <c r="B1033" s="13"/>
      <c r="C1033" s="324"/>
      <c r="D1033" s="324"/>
      <c r="E1033" s="324"/>
      <c r="F1033" s="324"/>
      <c r="G1033" s="324"/>
      <c r="H1033" s="324"/>
      <c r="I1033" s="324"/>
      <c r="J1033" s="324"/>
      <c r="K1033" s="324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20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</row>
    <row r="1034" spans="1:54" ht="12.75">
      <c r="A1034" s="13"/>
      <c r="B1034" s="13"/>
      <c r="C1034" s="324"/>
      <c r="D1034" s="324"/>
      <c r="E1034" s="324"/>
      <c r="F1034" s="324"/>
      <c r="G1034" s="324"/>
      <c r="H1034" s="324"/>
      <c r="I1034" s="324"/>
      <c r="J1034" s="324"/>
      <c r="K1034" s="324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20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</row>
    <row r="1035" spans="1:54" ht="12.75">
      <c r="A1035" s="13"/>
      <c r="B1035" s="13"/>
      <c r="C1035" s="324"/>
      <c r="D1035" s="324"/>
      <c r="E1035" s="324"/>
      <c r="F1035" s="324"/>
      <c r="G1035" s="324"/>
      <c r="H1035" s="324"/>
      <c r="I1035" s="324"/>
      <c r="J1035" s="324"/>
      <c r="K1035" s="324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20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</row>
    <row r="1036" spans="1:54" ht="12.75">
      <c r="A1036" s="13"/>
      <c r="B1036" s="13"/>
      <c r="C1036" s="324"/>
      <c r="D1036" s="324"/>
      <c r="E1036" s="324"/>
      <c r="F1036" s="324"/>
      <c r="G1036" s="324"/>
      <c r="H1036" s="324"/>
      <c r="I1036" s="324"/>
      <c r="J1036" s="324"/>
      <c r="K1036" s="324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20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</row>
    <row r="1037" spans="1:54" ht="12.75">
      <c r="A1037" s="13"/>
      <c r="B1037" s="13"/>
      <c r="C1037" s="324"/>
      <c r="D1037" s="324"/>
      <c r="E1037" s="324"/>
      <c r="F1037" s="324"/>
      <c r="G1037" s="324"/>
      <c r="H1037" s="324"/>
      <c r="I1037" s="324"/>
      <c r="J1037" s="324"/>
      <c r="K1037" s="324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20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</row>
    <row r="1038" spans="1:54" ht="12.75">
      <c r="A1038" s="13"/>
      <c r="B1038" s="13"/>
      <c r="C1038" s="324"/>
      <c r="D1038" s="324"/>
      <c r="E1038" s="324"/>
      <c r="F1038" s="324"/>
      <c r="G1038" s="324"/>
      <c r="H1038" s="324"/>
      <c r="I1038" s="324"/>
      <c r="J1038" s="324"/>
      <c r="K1038" s="324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20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</row>
    <row r="1039" spans="1:54" ht="12.75">
      <c r="A1039" s="13"/>
      <c r="B1039" s="13"/>
      <c r="C1039" s="324"/>
      <c r="D1039" s="324"/>
      <c r="E1039" s="324"/>
      <c r="F1039" s="324"/>
      <c r="G1039" s="324"/>
      <c r="H1039" s="324"/>
      <c r="I1039" s="324"/>
      <c r="J1039" s="324"/>
      <c r="K1039" s="324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20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</row>
    <row r="1040" spans="1:54" ht="12.75">
      <c r="A1040" s="13"/>
      <c r="B1040" s="13"/>
      <c r="C1040" s="324"/>
      <c r="D1040" s="324"/>
      <c r="E1040" s="324"/>
      <c r="F1040" s="324"/>
      <c r="G1040" s="324"/>
      <c r="H1040" s="324"/>
      <c r="I1040" s="324"/>
      <c r="J1040" s="324"/>
      <c r="K1040" s="324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20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</row>
    <row r="1041" spans="1:54" ht="12.75">
      <c r="A1041" s="13"/>
      <c r="B1041" s="13"/>
      <c r="C1041" s="324"/>
      <c r="D1041" s="324"/>
      <c r="E1041" s="324"/>
      <c r="F1041" s="324"/>
      <c r="G1041" s="324"/>
      <c r="H1041" s="324"/>
      <c r="I1041" s="324"/>
      <c r="J1041" s="324"/>
      <c r="K1041" s="324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20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</row>
    <row r="1042" spans="1:54" ht="12.75">
      <c r="A1042" s="13"/>
      <c r="B1042" s="13"/>
      <c r="C1042" s="324"/>
      <c r="D1042" s="324"/>
      <c r="E1042" s="324"/>
      <c r="F1042" s="324"/>
      <c r="G1042" s="324"/>
      <c r="H1042" s="324"/>
      <c r="I1042" s="324"/>
      <c r="J1042" s="324"/>
      <c r="K1042" s="324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20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</row>
    <row r="1043" spans="1:54" ht="12.75">
      <c r="A1043" s="13"/>
      <c r="B1043" s="13"/>
      <c r="C1043" s="324"/>
      <c r="D1043" s="324"/>
      <c r="E1043" s="324"/>
      <c r="F1043" s="324"/>
      <c r="G1043" s="324"/>
      <c r="H1043" s="324"/>
      <c r="I1043" s="324"/>
      <c r="J1043" s="324"/>
      <c r="K1043" s="324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20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</row>
    <row r="1044" spans="1:54" ht="12.75">
      <c r="A1044" s="13"/>
      <c r="B1044" s="13"/>
      <c r="C1044" s="324"/>
      <c r="D1044" s="324"/>
      <c r="E1044" s="324"/>
      <c r="F1044" s="324"/>
      <c r="G1044" s="324"/>
      <c r="H1044" s="324"/>
      <c r="I1044" s="324"/>
      <c r="J1044" s="324"/>
      <c r="K1044" s="324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20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</row>
    <row r="1045" spans="1:54" ht="12.75">
      <c r="A1045" s="13"/>
      <c r="B1045" s="13"/>
      <c r="C1045" s="324"/>
      <c r="D1045" s="324"/>
      <c r="E1045" s="324"/>
      <c r="F1045" s="324"/>
      <c r="G1045" s="324"/>
      <c r="H1045" s="324"/>
      <c r="I1045" s="324"/>
      <c r="J1045" s="324"/>
      <c r="K1045" s="324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20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</row>
    <row r="1046" spans="1:54" ht="12.75">
      <c r="A1046" s="13"/>
      <c r="B1046" s="13"/>
      <c r="C1046" s="324"/>
      <c r="D1046" s="324"/>
      <c r="E1046" s="324"/>
      <c r="F1046" s="324"/>
      <c r="G1046" s="324"/>
      <c r="H1046" s="324"/>
      <c r="I1046" s="324"/>
      <c r="J1046" s="324"/>
      <c r="K1046" s="324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20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</row>
    <row r="1047" spans="1:54" ht="12.75">
      <c r="A1047" s="13"/>
      <c r="B1047" s="13"/>
      <c r="C1047" s="324"/>
      <c r="D1047" s="324"/>
      <c r="E1047" s="324"/>
      <c r="F1047" s="324"/>
      <c r="G1047" s="324"/>
      <c r="H1047" s="324"/>
      <c r="I1047" s="324"/>
      <c r="J1047" s="324"/>
      <c r="K1047" s="324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20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</row>
    <row r="1048" spans="1:54" ht="12.75">
      <c r="A1048" s="13"/>
      <c r="B1048" s="13"/>
      <c r="C1048" s="324"/>
      <c r="D1048" s="324"/>
      <c r="E1048" s="324"/>
      <c r="F1048" s="324"/>
      <c r="G1048" s="324"/>
      <c r="H1048" s="324"/>
      <c r="I1048" s="324"/>
      <c r="J1048" s="324"/>
      <c r="K1048" s="324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20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</row>
    <row r="1049" spans="1:54" ht="12.75">
      <c r="A1049" s="13"/>
      <c r="B1049" s="13"/>
      <c r="C1049" s="324"/>
      <c r="D1049" s="324"/>
      <c r="E1049" s="324"/>
      <c r="F1049" s="324"/>
      <c r="G1049" s="324"/>
      <c r="H1049" s="324"/>
      <c r="I1049" s="324"/>
      <c r="J1049" s="324"/>
      <c r="K1049" s="324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20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</row>
    <row r="1050" spans="1:54" ht="12.75">
      <c r="A1050" s="13"/>
      <c r="B1050" s="13"/>
      <c r="C1050" s="324"/>
      <c r="D1050" s="324"/>
      <c r="E1050" s="324"/>
      <c r="F1050" s="324"/>
      <c r="G1050" s="324"/>
      <c r="H1050" s="324"/>
      <c r="I1050" s="324"/>
      <c r="J1050" s="324"/>
      <c r="K1050" s="324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20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</row>
    <row r="1051" spans="1:54" ht="12.75">
      <c r="A1051" s="13"/>
      <c r="B1051" s="13"/>
      <c r="C1051" s="324"/>
      <c r="D1051" s="324"/>
      <c r="E1051" s="324"/>
      <c r="F1051" s="324"/>
      <c r="G1051" s="324"/>
      <c r="H1051" s="324"/>
      <c r="I1051" s="324"/>
      <c r="J1051" s="324"/>
      <c r="K1051" s="324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20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</row>
    <row r="1052" spans="1:54" ht="12.75">
      <c r="A1052" s="13"/>
      <c r="B1052" s="13"/>
      <c r="C1052" s="324"/>
      <c r="D1052" s="324"/>
      <c r="E1052" s="324"/>
      <c r="F1052" s="324"/>
      <c r="G1052" s="324"/>
      <c r="H1052" s="324"/>
      <c r="I1052" s="324"/>
      <c r="J1052" s="324"/>
      <c r="K1052" s="324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20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</row>
    <row r="1053" spans="1:54" ht="12.75">
      <c r="A1053" s="13"/>
      <c r="B1053" s="13"/>
      <c r="C1053" s="324"/>
      <c r="D1053" s="324"/>
      <c r="E1053" s="324"/>
      <c r="F1053" s="324"/>
      <c r="G1053" s="324"/>
      <c r="H1053" s="324"/>
      <c r="I1053" s="324"/>
      <c r="J1053" s="324"/>
      <c r="K1053" s="324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20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3"/>
      <c r="AY1053" s="13"/>
      <c r="AZ1053" s="13"/>
      <c r="BA1053" s="13"/>
      <c r="BB1053" s="13"/>
    </row>
    <row r="1054" spans="1:54" ht="12.75">
      <c r="A1054" s="13"/>
      <c r="B1054" s="13"/>
      <c r="C1054" s="324"/>
      <c r="D1054" s="324"/>
      <c r="E1054" s="324"/>
      <c r="F1054" s="324"/>
      <c r="G1054" s="324"/>
      <c r="H1054" s="324"/>
      <c r="I1054" s="324"/>
      <c r="J1054" s="324"/>
      <c r="K1054" s="324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20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3"/>
      <c r="AY1054" s="13"/>
      <c r="AZ1054" s="13"/>
      <c r="BA1054" s="13"/>
      <c r="BB1054" s="13"/>
    </row>
    <row r="1055" spans="1:54" ht="12.75">
      <c r="A1055" s="13"/>
      <c r="B1055" s="13"/>
      <c r="C1055" s="324"/>
      <c r="D1055" s="324"/>
      <c r="E1055" s="324"/>
      <c r="F1055" s="324"/>
      <c r="G1055" s="324"/>
      <c r="H1055" s="324"/>
      <c r="I1055" s="324"/>
      <c r="J1055" s="324"/>
      <c r="K1055" s="324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20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</row>
    <row r="1056" spans="1:54" ht="12.75">
      <c r="A1056" s="13"/>
      <c r="B1056" s="13"/>
      <c r="C1056" s="324"/>
      <c r="D1056" s="324"/>
      <c r="E1056" s="324"/>
      <c r="F1056" s="324"/>
      <c r="G1056" s="324"/>
      <c r="H1056" s="324"/>
      <c r="I1056" s="324"/>
      <c r="J1056" s="324"/>
      <c r="K1056" s="324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20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</row>
    <row r="1057" spans="1:54" ht="12.75">
      <c r="A1057" s="13"/>
      <c r="B1057" s="13"/>
      <c r="C1057" s="324"/>
      <c r="D1057" s="324"/>
      <c r="E1057" s="324"/>
      <c r="F1057" s="324"/>
      <c r="G1057" s="324"/>
      <c r="H1057" s="324"/>
      <c r="I1057" s="324"/>
      <c r="J1057" s="324"/>
      <c r="K1057" s="324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20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</row>
    <row r="1058" spans="1:54" ht="12.75">
      <c r="A1058" s="13"/>
      <c r="B1058" s="13"/>
      <c r="C1058" s="324"/>
      <c r="D1058" s="324"/>
      <c r="E1058" s="324"/>
      <c r="F1058" s="324"/>
      <c r="G1058" s="324"/>
      <c r="H1058" s="324"/>
      <c r="I1058" s="324"/>
      <c r="J1058" s="324"/>
      <c r="K1058" s="324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20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</row>
    <row r="1059" spans="1:54" ht="12.75">
      <c r="A1059" s="13"/>
      <c r="B1059" s="13"/>
      <c r="C1059" s="324"/>
      <c r="D1059" s="324"/>
      <c r="E1059" s="324"/>
      <c r="F1059" s="324"/>
      <c r="G1059" s="324"/>
      <c r="H1059" s="324"/>
      <c r="I1059" s="324"/>
      <c r="J1059" s="324"/>
      <c r="K1059" s="324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20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</row>
    <row r="1060" spans="1:54" ht="12.75">
      <c r="A1060" s="13"/>
      <c r="B1060" s="13"/>
      <c r="C1060" s="324"/>
      <c r="D1060" s="324"/>
      <c r="E1060" s="324"/>
      <c r="F1060" s="324"/>
      <c r="G1060" s="324"/>
      <c r="H1060" s="324"/>
      <c r="I1060" s="324"/>
      <c r="J1060" s="324"/>
      <c r="K1060" s="324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20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</row>
    <row r="1061" spans="1:54" ht="12.75">
      <c r="A1061" s="13"/>
      <c r="B1061" s="13"/>
      <c r="C1061" s="324"/>
      <c r="D1061" s="324"/>
      <c r="E1061" s="324"/>
      <c r="F1061" s="324"/>
      <c r="G1061" s="324"/>
      <c r="H1061" s="324"/>
      <c r="I1061" s="324"/>
      <c r="J1061" s="324"/>
      <c r="K1061" s="324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20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/>
    </row>
    <row r="1062" spans="1:54" ht="12.75">
      <c r="A1062" s="13"/>
      <c r="B1062" s="13"/>
      <c r="C1062" s="324"/>
      <c r="D1062" s="324"/>
      <c r="E1062" s="324"/>
      <c r="F1062" s="324"/>
      <c r="G1062" s="324"/>
      <c r="H1062" s="324"/>
      <c r="I1062" s="324"/>
      <c r="J1062" s="324"/>
      <c r="K1062" s="324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20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</row>
    <row r="1063" spans="1:54" ht="12.75">
      <c r="A1063" s="13"/>
      <c r="B1063" s="13"/>
      <c r="C1063" s="324"/>
      <c r="D1063" s="324"/>
      <c r="E1063" s="324"/>
      <c r="F1063" s="324"/>
      <c r="G1063" s="324"/>
      <c r="H1063" s="324"/>
      <c r="I1063" s="324"/>
      <c r="J1063" s="324"/>
      <c r="K1063" s="324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20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3"/>
      <c r="AY1063" s="13"/>
      <c r="AZ1063" s="13"/>
      <c r="BA1063" s="13"/>
      <c r="BB1063" s="13"/>
    </row>
    <row r="1064" spans="1:54" ht="12.75">
      <c r="A1064" s="13"/>
      <c r="B1064" s="13"/>
      <c r="C1064" s="324"/>
      <c r="D1064" s="324"/>
      <c r="E1064" s="324"/>
      <c r="F1064" s="324"/>
      <c r="G1064" s="324"/>
      <c r="H1064" s="324"/>
      <c r="I1064" s="324"/>
      <c r="J1064" s="324"/>
      <c r="K1064" s="324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20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</row>
    <row r="1065" spans="1:54" ht="12.75">
      <c r="A1065" s="13"/>
      <c r="B1065" s="13"/>
      <c r="C1065" s="324"/>
      <c r="D1065" s="324"/>
      <c r="E1065" s="324"/>
      <c r="F1065" s="324"/>
      <c r="G1065" s="324"/>
      <c r="H1065" s="324"/>
      <c r="I1065" s="324"/>
      <c r="J1065" s="324"/>
      <c r="K1065" s="324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20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3"/>
      <c r="AY1065" s="13"/>
      <c r="AZ1065" s="13"/>
      <c r="BA1065" s="13"/>
      <c r="BB1065" s="13"/>
    </row>
    <row r="1066" spans="1:54" ht="12.75">
      <c r="A1066" s="13"/>
      <c r="B1066" s="13"/>
      <c r="C1066" s="324"/>
      <c r="D1066" s="324"/>
      <c r="E1066" s="324"/>
      <c r="F1066" s="324"/>
      <c r="G1066" s="324"/>
      <c r="H1066" s="324"/>
      <c r="I1066" s="324"/>
      <c r="J1066" s="324"/>
      <c r="K1066" s="324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20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</row>
    <row r="1067" spans="1:54" ht="12.75">
      <c r="A1067" s="13"/>
      <c r="B1067" s="13"/>
      <c r="C1067" s="324"/>
      <c r="D1067" s="324"/>
      <c r="E1067" s="324"/>
      <c r="F1067" s="324"/>
      <c r="G1067" s="324"/>
      <c r="H1067" s="324"/>
      <c r="I1067" s="324"/>
      <c r="J1067" s="324"/>
      <c r="K1067" s="324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20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3"/>
      <c r="AY1067" s="13"/>
      <c r="AZ1067" s="13"/>
      <c r="BA1067" s="13"/>
      <c r="BB1067" s="13"/>
    </row>
    <row r="1068" spans="1:54" ht="12.75">
      <c r="A1068" s="13"/>
      <c r="B1068" s="13"/>
      <c r="C1068" s="324"/>
      <c r="D1068" s="324"/>
      <c r="E1068" s="324"/>
      <c r="F1068" s="324"/>
      <c r="G1068" s="324"/>
      <c r="H1068" s="324"/>
      <c r="I1068" s="324"/>
      <c r="J1068" s="324"/>
      <c r="K1068" s="324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20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/>
      <c r="AZ1068" s="13"/>
      <c r="BA1068" s="13"/>
      <c r="BB1068" s="13"/>
    </row>
    <row r="1069" spans="1:54" ht="12.75">
      <c r="A1069" s="13"/>
      <c r="B1069" s="13"/>
      <c r="C1069" s="324"/>
      <c r="D1069" s="324"/>
      <c r="E1069" s="324"/>
      <c r="F1069" s="324"/>
      <c r="G1069" s="324"/>
      <c r="H1069" s="324"/>
      <c r="I1069" s="324"/>
      <c r="J1069" s="324"/>
      <c r="K1069" s="324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20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/>
      <c r="AZ1069" s="13"/>
      <c r="BA1069" s="13"/>
      <c r="BB1069" s="13"/>
    </row>
    <row r="1070" spans="1:54" ht="12.75">
      <c r="A1070" s="13"/>
      <c r="B1070" s="13"/>
      <c r="C1070" s="324"/>
      <c r="D1070" s="324"/>
      <c r="E1070" s="324"/>
      <c r="F1070" s="324"/>
      <c r="G1070" s="324"/>
      <c r="H1070" s="324"/>
      <c r="I1070" s="324"/>
      <c r="J1070" s="324"/>
      <c r="K1070" s="324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20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</row>
    <row r="1071" spans="1:54" ht="12.75">
      <c r="A1071" s="13"/>
      <c r="B1071" s="13"/>
      <c r="C1071" s="324"/>
      <c r="D1071" s="324"/>
      <c r="E1071" s="324"/>
      <c r="F1071" s="324"/>
      <c r="G1071" s="324"/>
      <c r="H1071" s="324"/>
      <c r="I1071" s="324"/>
      <c r="J1071" s="324"/>
      <c r="K1071" s="324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20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/>
      <c r="BA1071" s="13"/>
      <c r="BB1071" s="13"/>
    </row>
    <row r="1072" spans="1:54" ht="12.75">
      <c r="A1072" s="13"/>
      <c r="B1072" s="13"/>
      <c r="C1072" s="324"/>
      <c r="D1072" s="324"/>
      <c r="E1072" s="324"/>
      <c r="F1072" s="324"/>
      <c r="G1072" s="324"/>
      <c r="H1072" s="324"/>
      <c r="I1072" s="324"/>
      <c r="J1072" s="324"/>
      <c r="K1072" s="324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20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  <c r="AV1072" s="13"/>
      <c r="AW1072" s="13"/>
      <c r="AX1072" s="13"/>
      <c r="AY1072" s="13"/>
      <c r="AZ1072" s="13"/>
      <c r="BA1072" s="13"/>
      <c r="BB1072" s="13"/>
    </row>
    <row r="1073" spans="1:54" ht="12.75">
      <c r="A1073" s="13"/>
      <c r="B1073" s="13"/>
      <c r="C1073" s="324"/>
      <c r="D1073" s="324"/>
      <c r="E1073" s="324"/>
      <c r="F1073" s="324"/>
      <c r="G1073" s="324"/>
      <c r="H1073" s="324"/>
      <c r="I1073" s="324"/>
      <c r="J1073" s="324"/>
      <c r="K1073" s="324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20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  <c r="AU1073" s="13"/>
      <c r="AV1073" s="13"/>
      <c r="AW1073" s="13"/>
      <c r="AX1073" s="13"/>
      <c r="AY1073" s="13"/>
      <c r="AZ1073" s="13"/>
      <c r="BA1073" s="13"/>
      <c r="BB1073" s="13"/>
    </row>
    <row r="1074" spans="1:54" ht="12.75">
      <c r="A1074" s="13"/>
      <c r="B1074" s="13"/>
      <c r="C1074" s="324"/>
      <c r="D1074" s="324"/>
      <c r="E1074" s="324"/>
      <c r="F1074" s="324"/>
      <c r="G1074" s="324"/>
      <c r="H1074" s="324"/>
      <c r="I1074" s="324"/>
      <c r="J1074" s="324"/>
      <c r="K1074" s="324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20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3"/>
      <c r="AY1074" s="13"/>
      <c r="AZ1074" s="13"/>
      <c r="BA1074" s="13"/>
      <c r="BB1074" s="13"/>
    </row>
    <row r="1075" spans="1:54" ht="12.75">
      <c r="A1075" s="13"/>
      <c r="B1075" s="13"/>
      <c r="C1075" s="324"/>
      <c r="D1075" s="324"/>
      <c r="E1075" s="324"/>
      <c r="F1075" s="324"/>
      <c r="G1075" s="324"/>
      <c r="H1075" s="324"/>
      <c r="I1075" s="324"/>
      <c r="J1075" s="324"/>
      <c r="K1075" s="324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20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  <c r="AT1075" s="13"/>
      <c r="AU1075" s="13"/>
      <c r="AV1075" s="13"/>
      <c r="AW1075" s="13"/>
      <c r="AX1075" s="13"/>
      <c r="AY1075" s="13"/>
      <c r="AZ1075" s="13"/>
      <c r="BA1075" s="13"/>
      <c r="BB1075" s="13"/>
    </row>
    <row r="1076" spans="1:54" ht="12.75">
      <c r="A1076" s="13"/>
      <c r="B1076" s="13"/>
      <c r="C1076" s="324"/>
      <c r="D1076" s="324"/>
      <c r="E1076" s="324"/>
      <c r="F1076" s="324"/>
      <c r="G1076" s="324"/>
      <c r="H1076" s="324"/>
      <c r="I1076" s="324"/>
      <c r="J1076" s="324"/>
      <c r="K1076" s="324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20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  <c r="AU1076" s="13"/>
      <c r="AV1076" s="13"/>
      <c r="AW1076" s="13"/>
      <c r="AX1076" s="13"/>
      <c r="AY1076" s="13"/>
      <c r="AZ1076" s="13"/>
      <c r="BA1076" s="13"/>
      <c r="BB1076" s="13"/>
    </row>
    <row r="1077" spans="1:54" ht="12.75">
      <c r="A1077" s="13"/>
      <c r="B1077" s="13"/>
      <c r="C1077" s="324"/>
      <c r="D1077" s="324"/>
      <c r="E1077" s="324"/>
      <c r="F1077" s="324"/>
      <c r="G1077" s="324"/>
      <c r="H1077" s="324"/>
      <c r="I1077" s="324"/>
      <c r="J1077" s="324"/>
      <c r="K1077" s="324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20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13"/>
      <c r="AW1077" s="13"/>
      <c r="AX1077" s="13"/>
      <c r="AY1077" s="13"/>
      <c r="AZ1077" s="13"/>
      <c r="BA1077" s="13"/>
      <c r="BB1077" s="13"/>
    </row>
    <row r="1078" spans="1:54" ht="12.75">
      <c r="A1078" s="13"/>
      <c r="B1078" s="13"/>
      <c r="C1078" s="324"/>
      <c r="D1078" s="324"/>
      <c r="E1078" s="324"/>
      <c r="F1078" s="324"/>
      <c r="G1078" s="324"/>
      <c r="H1078" s="324"/>
      <c r="I1078" s="324"/>
      <c r="J1078" s="324"/>
      <c r="K1078" s="324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20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3"/>
      <c r="AY1078" s="13"/>
      <c r="AZ1078" s="13"/>
      <c r="BA1078" s="13"/>
      <c r="BB1078" s="13"/>
    </row>
    <row r="1079" spans="1:54" ht="12.75">
      <c r="A1079" s="13"/>
      <c r="B1079" s="13"/>
      <c r="C1079" s="324"/>
      <c r="D1079" s="324"/>
      <c r="E1079" s="324"/>
      <c r="F1079" s="324"/>
      <c r="G1079" s="324"/>
      <c r="H1079" s="324"/>
      <c r="I1079" s="324"/>
      <c r="J1079" s="324"/>
      <c r="K1079" s="324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20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3"/>
      <c r="AY1079" s="13"/>
      <c r="AZ1079" s="13"/>
      <c r="BA1079" s="13"/>
      <c r="BB1079" s="13"/>
    </row>
    <row r="1080" spans="1:54" ht="12.75">
      <c r="A1080" s="13"/>
      <c r="B1080" s="13"/>
      <c r="C1080" s="324"/>
      <c r="D1080" s="324"/>
      <c r="E1080" s="324"/>
      <c r="F1080" s="324"/>
      <c r="G1080" s="324"/>
      <c r="H1080" s="324"/>
      <c r="I1080" s="324"/>
      <c r="J1080" s="324"/>
      <c r="K1080" s="324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20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3"/>
      <c r="AY1080" s="13"/>
      <c r="AZ1080" s="13"/>
      <c r="BA1080" s="13"/>
      <c r="BB1080" s="13"/>
    </row>
    <row r="1081" spans="1:54" ht="12.75">
      <c r="A1081" s="13"/>
      <c r="B1081" s="13"/>
      <c r="C1081" s="324"/>
      <c r="D1081" s="324"/>
      <c r="E1081" s="324"/>
      <c r="F1081" s="324"/>
      <c r="G1081" s="324"/>
      <c r="H1081" s="324"/>
      <c r="I1081" s="324"/>
      <c r="J1081" s="324"/>
      <c r="K1081" s="324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20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13"/>
      <c r="AV1081" s="13"/>
      <c r="AW1081" s="13"/>
      <c r="AX1081" s="13"/>
      <c r="AY1081" s="13"/>
      <c r="AZ1081" s="13"/>
      <c r="BA1081" s="13"/>
      <c r="BB1081" s="13"/>
    </row>
    <row r="1082" spans="1:54" ht="12.75">
      <c r="A1082" s="13"/>
      <c r="B1082" s="13"/>
      <c r="C1082" s="324"/>
      <c r="D1082" s="324"/>
      <c r="E1082" s="324"/>
      <c r="F1082" s="324"/>
      <c r="G1082" s="324"/>
      <c r="H1082" s="324"/>
      <c r="I1082" s="324"/>
      <c r="J1082" s="324"/>
      <c r="K1082" s="324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20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13"/>
      <c r="AV1082" s="13"/>
      <c r="AW1082" s="13"/>
      <c r="AX1082" s="13"/>
      <c r="AY1082" s="13"/>
      <c r="AZ1082" s="13"/>
      <c r="BA1082" s="13"/>
      <c r="BB1082" s="13"/>
    </row>
    <row r="1083" spans="1:54" ht="12.75">
      <c r="A1083" s="13"/>
      <c r="B1083" s="13"/>
      <c r="C1083" s="324"/>
      <c r="D1083" s="324"/>
      <c r="E1083" s="324"/>
      <c r="F1083" s="324"/>
      <c r="G1083" s="324"/>
      <c r="H1083" s="324"/>
      <c r="I1083" s="324"/>
      <c r="J1083" s="324"/>
      <c r="K1083" s="324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20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13"/>
      <c r="AV1083" s="13"/>
      <c r="AW1083" s="13"/>
      <c r="AX1083" s="13"/>
      <c r="AY1083" s="13"/>
      <c r="AZ1083" s="13"/>
      <c r="BA1083" s="13"/>
      <c r="BB1083" s="13"/>
    </row>
    <row r="1084" spans="1:54" ht="12.75">
      <c r="A1084" s="13"/>
      <c r="B1084" s="13"/>
      <c r="C1084" s="324"/>
      <c r="D1084" s="324"/>
      <c r="E1084" s="324"/>
      <c r="F1084" s="324"/>
      <c r="G1084" s="324"/>
      <c r="H1084" s="324"/>
      <c r="I1084" s="324"/>
      <c r="J1084" s="324"/>
      <c r="K1084" s="324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20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13"/>
      <c r="AW1084" s="13"/>
      <c r="AX1084" s="13"/>
      <c r="AY1084" s="13"/>
      <c r="AZ1084" s="13"/>
      <c r="BA1084" s="13"/>
      <c r="BB1084" s="13"/>
    </row>
    <row r="1085" spans="1:54" ht="12.75">
      <c r="A1085" s="13"/>
      <c r="B1085" s="13"/>
      <c r="C1085" s="324"/>
      <c r="D1085" s="324"/>
      <c r="E1085" s="324"/>
      <c r="F1085" s="324"/>
      <c r="G1085" s="324"/>
      <c r="H1085" s="324"/>
      <c r="I1085" s="324"/>
      <c r="J1085" s="324"/>
      <c r="K1085" s="324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20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  <c r="AV1085" s="13"/>
      <c r="AW1085" s="13"/>
      <c r="AX1085" s="13"/>
      <c r="AY1085" s="13"/>
      <c r="AZ1085" s="13"/>
      <c r="BA1085" s="13"/>
      <c r="BB1085" s="13"/>
    </row>
    <row r="1086" spans="1:54" ht="12.75">
      <c r="A1086" s="13"/>
      <c r="B1086" s="13"/>
      <c r="C1086" s="324"/>
      <c r="D1086" s="324"/>
      <c r="E1086" s="324"/>
      <c r="F1086" s="324"/>
      <c r="G1086" s="324"/>
      <c r="H1086" s="324"/>
      <c r="I1086" s="324"/>
      <c r="J1086" s="324"/>
      <c r="K1086" s="324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20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  <c r="AU1086" s="13"/>
      <c r="AV1086" s="13"/>
      <c r="AW1086" s="13"/>
      <c r="AX1086" s="13"/>
      <c r="AY1086" s="13"/>
      <c r="AZ1086" s="13"/>
      <c r="BA1086" s="13"/>
      <c r="BB1086" s="13"/>
    </row>
    <row r="1087" spans="1:54" ht="12.75">
      <c r="A1087" s="13"/>
      <c r="B1087" s="13"/>
      <c r="C1087" s="324"/>
      <c r="D1087" s="324"/>
      <c r="E1087" s="324"/>
      <c r="F1087" s="324"/>
      <c r="G1087" s="324"/>
      <c r="H1087" s="324"/>
      <c r="I1087" s="324"/>
      <c r="J1087" s="324"/>
      <c r="K1087" s="324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20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  <c r="AT1087" s="13"/>
      <c r="AU1087" s="13"/>
      <c r="AV1087" s="13"/>
      <c r="AW1087" s="13"/>
      <c r="AX1087" s="13"/>
      <c r="AY1087" s="13"/>
      <c r="AZ1087" s="13"/>
      <c r="BA1087" s="13"/>
      <c r="BB1087" s="13"/>
    </row>
    <row r="1088" spans="1:54" ht="12.75">
      <c r="A1088" s="13"/>
      <c r="B1088" s="13"/>
      <c r="C1088" s="324"/>
      <c r="D1088" s="324"/>
      <c r="E1088" s="324"/>
      <c r="F1088" s="324"/>
      <c r="G1088" s="324"/>
      <c r="H1088" s="324"/>
      <c r="I1088" s="324"/>
      <c r="J1088" s="324"/>
      <c r="K1088" s="324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20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13"/>
      <c r="AW1088" s="13"/>
      <c r="AX1088" s="13"/>
      <c r="AY1088" s="13"/>
      <c r="AZ1088" s="13"/>
      <c r="BA1088" s="13"/>
      <c r="BB1088" s="13"/>
    </row>
    <row r="1089" spans="1:54" ht="12.75">
      <c r="A1089" s="13"/>
      <c r="B1089" s="13"/>
      <c r="C1089" s="324"/>
      <c r="D1089" s="324"/>
      <c r="E1089" s="324"/>
      <c r="F1089" s="324"/>
      <c r="G1089" s="324"/>
      <c r="H1089" s="324"/>
      <c r="I1089" s="324"/>
      <c r="J1089" s="324"/>
      <c r="K1089" s="324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20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13"/>
      <c r="AW1089" s="13"/>
      <c r="AX1089" s="13"/>
      <c r="AY1089" s="13"/>
      <c r="AZ1089" s="13"/>
      <c r="BA1089" s="13"/>
      <c r="BB1089" s="13"/>
    </row>
    <row r="1090" spans="1:54" ht="12.75">
      <c r="A1090" s="13"/>
      <c r="B1090" s="13"/>
      <c r="C1090" s="324"/>
      <c r="D1090" s="324"/>
      <c r="E1090" s="324"/>
      <c r="F1090" s="324"/>
      <c r="G1090" s="324"/>
      <c r="H1090" s="324"/>
      <c r="I1090" s="324"/>
      <c r="J1090" s="324"/>
      <c r="K1090" s="324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20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13"/>
      <c r="AW1090" s="13"/>
      <c r="AX1090" s="13"/>
      <c r="AY1090" s="13"/>
      <c r="AZ1090" s="13"/>
      <c r="BA1090" s="13"/>
      <c r="BB1090" s="13"/>
    </row>
    <row r="1091" spans="1:54" ht="12.75">
      <c r="A1091" s="13"/>
      <c r="B1091" s="13"/>
      <c r="C1091" s="324"/>
      <c r="D1091" s="324"/>
      <c r="E1091" s="324"/>
      <c r="F1091" s="324"/>
      <c r="G1091" s="324"/>
      <c r="H1091" s="324"/>
      <c r="I1091" s="324"/>
      <c r="J1091" s="324"/>
      <c r="K1091" s="324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20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/>
      <c r="AV1091" s="13"/>
      <c r="AW1091" s="13"/>
      <c r="AX1091" s="13"/>
      <c r="AY1091" s="13"/>
      <c r="AZ1091" s="13"/>
      <c r="BA1091" s="13"/>
      <c r="BB1091" s="13"/>
    </row>
    <row r="1092" spans="1:54" ht="12.75">
      <c r="A1092" s="13"/>
      <c r="B1092" s="13"/>
      <c r="C1092" s="324"/>
      <c r="D1092" s="324"/>
      <c r="E1092" s="324"/>
      <c r="F1092" s="324"/>
      <c r="G1092" s="324"/>
      <c r="H1092" s="324"/>
      <c r="I1092" s="324"/>
      <c r="J1092" s="324"/>
      <c r="K1092" s="324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20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  <c r="AU1092" s="13"/>
      <c r="AV1092" s="13"/>
      <c r="AW1092" s="13"/>
      <c r="AX1092" s="13"/>
      <c r="AY1092" s="13"/>
      <c r="AZ1092" s="13"/>
      <c r="BA1092" s="13"/>
      <c r="BB1092" s="13"/>
    </row>
    <row r="1093" spans="1:54" ht="12.75">
      <c r="A1093" s="13"/>
      <c r="B1093" s="13"/>
      <c r="C1093" s="324"/>
      <c r="D1093" s="324"/>
      <c r="E1093" s="324"/>
      <c r="F1093" s="324"/>
      <c r="G1093" s="324"/>
      <c r="H1093" s="324"/>
      <c r="I1093" s="324"/>
      <c r="J1093" s="324"/>
      <c r="K1093" s="324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20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  <c r="AU1093" s="13"/>
      <c r="AV1093" s="13"/>
      <c r="AW1093" s="13"/>
      <c r="AX1093" s="13"/>
      <c r="AY1093" s="13"/>
      <c r="AZ1093" s="13"/>
      <c r="BA1093" s="13"/>
      <c r="BB1093" s="13"/>
    </row>
    <row r="1094" spans="1:54" ht="12.75">
      <c r="A1094" s="13"/>
      <c r="B1094" s="13"/>
      <c r="C1094" s="324"/>
      <c r="D1094" s="324"/>
      <c r="E1094" s="324"/>
      <c r="F1094" s="324"/>
      <c r="G1094" s="324"/>
      <c r="H1094" s="324"/>
      <c r="I1094" s="324"/>
      <c r="J1094" s="324"/>
      <c r="K1094" s="324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20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3"/>
      <c r="AY1094" s="13"/>
      <c r="AZ1094" s="13"/>
      <c r="BA1094" s="13"/>
      <c r="BB1094" s="13"/>
    </row>
    <row r="1095" spans="1:54" ht="12.75">
      <c r="A1095" s="13"/>
      <c r="B1095" s="13"/>
      <c r="C1095" s="324"/>
      <c r="D1095" s="324"/>
      <c r="E1095" s="324"/>
      <c r="F1095" s="324"/>
      <c r="G1095" s="324"/>
      <c r="H1095" s="324"/>
      <c r="I1095" s="324"/>
      <c r="J1095" s="324"/>
      <c r="K1095" s="324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20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  <c r="AT1095" s="13"/>
      <c r="AU1095" s="13"/>
      <c r="AV1095" s="13"/>
      <c r="AW1095" s="13"/>
      <c r="AX1095" s="13"/>
      <c r="AY1095" s="13"/>
      <c r="AZ1095" s="13"/>
      <c r="BA1095" s="13"/>
      <c r="BB1095" s="13"/>
    </row>
    <row r="1096" spans="1:54" ht="12.75">
      <c r="A1096" s="13"/>
      <c r="B1096" s="13"/>
      <c r="C1096" s="324"/>
      <c r="D1096" s="324"/>
      <c r="E1096" s="324"/>
      <c r="F1096" s="324"/>
      <c r="G1096" s="324"/>
      <c r="H1096" s="324"/>
      <c r="I1096" s="324"/>
      <c r="J1096" s="324"/>
      <c r="K1096" s="324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20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  <c r="AU1096" s="13"/>
      <c r="AV1096" s="13"/>
      <c r="AW1096" s="13"/>
      <c r="AX1096" s="13"/>
      <c r="AY1096" s="13"/>
      <c r="AZ1096" s="13"/>
      <c r="BA1096" s="13"/>
      <c r="BB1096" s="13"/>
    </row>
    <row r="1097" spans="1:54" ht="12.75">
      <c r="A1097" s="13"/>
      <c r="B1097" s="13"/>
      <c r="C1097" s="324"/>
      <c r="D1097" s="324"/>
      <c r="E1097" s="324"/>
      <c r="F1097" s="324"/>
      <c r="G1097" s="324"/>
      <c r="H1097" s="324"/>
      <c r="I1097" s="324"/>
      <c r="J1097" s="324"/>
      <c r="K1097" s="324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20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  <c r="AT1097" s="13"/>
      <c r="AU1097" s="13"/>
      <c r="AV1097" s="13"/>
      <c r="AW1097" s="13"/>
      <c r="AX1097" s="13"/>
      <c r="AY1097" s="13"/>
      <c r="AZ1097" s="13"/>
      <c r="BA1097" s="13"/>
      <c r="BB1097" s="13"/>
    </row>
    <row r="1098" spans="1:54" ht="12.75">
      <c r="A1098" s="13"/>
      <c r="B1098" s="13"/>
      <c r="C1098" s="324"/>
      <c r="D1098" s="324"/>
      <c r="E1098" s="324"/>
      <c r="F1098" s="324"/>
      <c r="G1098" s="324"/>
      <c r="H1098" s="324"/>
      <c r="I1098" s="324"/>
      <c r="J1098" s="324"/>
      <c r="K1098" s="324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20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  <c r="AU1098" s="13"/>
      <c r="AV1098" s="13"/>
      <c r="AW1098" s="13"/>
      <c r="AX1098" s="13"/>
      <c r="AY1098" s="13"/>
      <c r="AZ1098" s="13"/>
      <c r="BA1098" s="13"/>
      <c r="BB1098" s="13"/>
    </row>
    <row r="1099" spans="1:54" ht="12.75">
      <c r="A1099" s="13"/>
      <c r="B1099" s="13"/>
      <c r="C1099" s="324"/>
      <c r="D1099" s="324"/>
      <c r="E1099" s="324"/>
      <c r="F1099" s="324"/>
      <c r="G1099" s="324"/>
      <c r="H1099" s="324"/>
      <c r="I1099" s="324"/>
      <c r="J1099" s="324"/>
      <c r="K1099" s="324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20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13"/>
      <c r="AW1099" s="13"/>
      <c r="AX1099" s="13"/>
      <c r="AY1099" s="13"/>
      <c r="AZ1099" s="13"/>
      <c r="BA1099" s="13"/>
      <c r="BB1099" s="13"/>
    </row>
    <row r="1100" spans="1:54" ht="12.75">
      <c r="A1100" s="13"/>
      <c r="B1100" s="13"/>
      <c r="C1100" s="324"/>
      <c r="D1100" s="324"/>
      <c r="E1100" s="324"/>
      <c r="F1100" s="324"/>
      <c r="G1100" s="324"/>
      <c r="H1100" s="324"/>
      <c r="I1100" s="324"/>
      <c r="J1100" s="324"/>
      <c r="K1100" s="324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20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3"/>
      <c r="AY1100" s="13"/>
      <c r="AZ1100" s="13"/>
      <c r="BA1100" s="13"/>
      <c r="BB1100" s="13"/>
    </row>
    <row r="1101" spans="1:54" ht="12.75">
      <c r="A1101" s="13"/>
      <c r="B1101" s="13"/>
      <c r="C1101" s="324"/>
      <c r="D1101" s="324"/>
      <c r="E1101" s="324"/>
      <c r="F1101" s="324"/>
      <c r="G1101" s="324"/>
      <c r="H1101" s="324"/>
      <c r="I1101" s="324"/>
      <c r="J1101" s="324"/>
      <c r="K1101" s="324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20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13"/>
      <c r="AW1101" s="13"/>
      <c r="AX1101" s="13"/>
      <c r="AY1101" s="13"/>
      <c r="AZ1101" s="13"/>
      <c r="BA1101" s="13"/>
      <c r="BB1101" s="13"/>
    </row>
    <row r="1102" spans="1:54" ht="12.75">
      <c r="A1102" s="13"/>
      <c r="B1102" s="13"/>
      <c r="C1102" s="324"/>
      <c r="D1102" s="324"/>
      <c r="E1102" s="324"/>
      <c r="F1102" s="324"/>
      <c r="G1102" s="324"/>
      <c r="H1102" s="324"/>
      <c r="I1102" s="324"/>
      <c r="J1102" s="324"/>
      <c r="K1102" s="324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20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3"/>
      <c r="AY1102" s="13"/>
      <c r="AZ1102" s="13"/>
      <c r="BA1102" s="13"/>
      <c r="BB1102" s="13"/>
    </row>
    <row r="1103" spans="1:54" ht="12.75">
      <c r="A1103" s="13"/>
      <c r="B1103" s="13"/>
      <c r="C1103" s="324"/>
      <c r="D1103" s="324"/>
      <c r="E1103" s="324"/>
      <c r="F1103" s="324"/>
      <c r="G1103" s="324"/>
      <c r="H1103" s="324"/>
      <c r="I1103" s="324"/>
      <c r="J1103" s="324"/>
      <c r="K1103" s="324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20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  <c r="AV1103" s="13"/>
      <c r="AW1103" s="13"/>
      <c r="AX1103" s="13"/>
      <c r="AY1103" s="13"/>
      <c r="AZ1103" s="13"/>
      <c r="BA1103" s="13"/>
      <c r="BB1103" s="13"/>
    </row>
    <row r="1104" spans="1:54" ht="12.75">
      <c r="A1104" s="13"/>
      <c r="B1104" s="13"/>
      <c r="C1104" s="324"/>
      <c r="D1104" s="324"/>
      <c r="E1104" s="324"/>
      <c r="F1104" s="324"/>
      <c r="G1104" s="324"/>
      <c r="H1104" s="324"/>
      <c r="I1104" s="324"/>
      <c r="J1104" s="324"/>
      <c r="K1104" s="324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20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  <c r="AU1104" s="13"/>
      <c r="AV1104" s="13"/>
      <c r="AW1104" s="13"/>
      <c r="AX1104" s="13"/>
      <c r="AY1104" s="13"/>
      <c r="AZ1104" s="13"/>
      <c r="BA1104" s="13"/>
      <c r="BB1104" s="13"/>
    </row>
    <row r="1105" spans="1:54" ht="12.75">
      <c r="A1105" s="13"/>
      <c r="B1105" s="13"/>
      <c r="C1105" s="324"/>
      <c r="D1105" s="324"/>
      <c r="E1105" s="324"/>
      <c r="F1105" s="324"/>
      <c r="G1105" s="324"/>
      <c r="H1105" s="324"/>
      <c r="I1105" s="324"/>
      <c r="J1105" s="324"/>
      <c r="K1105" s="324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20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  <c r="AU1105" s="13"/>
      <c r="AV1105" s="13"/>
      <c r="AW1105" s="13"/>
      <c r="AX1105" s="13"/>
      <c r="AY1105" s="13"/>
      <c r="AZ1105" s="13"/>
      <c r="BA1105" s="13"/>
      <c r="BB1105" s="13"/>
    </row>
    <row r="1106" spans="1:54" ht="12.75">
      <c r="A1106" s="13"/>
      <c r="B1106" s="13"/>
      <c r="C1106" s="324"/>
      <c r="D1106" s="324"/>
      <c r="E1106" s="324"/>
      <c r="F1106" s="324"/>
      <c r="G1106" s="324"/>
      <c r="H1106" s="324"/>
      <c r="I1106" s="324"/>
      <c r="J1106" s="324"/>
      <c r="K1106" s="324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20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13"/>
      <c r="AW1106" s="13"/>
      <c r="AX1106" s="13"/>
      <c r="AY1106" s="13"/>
      <c r="AZ1106" s="13"/>
      <c r="BA1106" s="13"/>
      <c r="BB1106" s="13"/>
    </row>
    <row r="1107" spans="1:54" ht="12.75">
      <c r="A1107" s="13"/>
      <c r="B1107" s="13"/>
      <c r="C1107" s="324"/>
      <c r="D1107" s="324"/>
      <c r="E1107" s="324"/>
      <c r="F1107" s="324"/>
      <c r="G1107" s="324"/>
      <c r="H1107" s="324"/>
      <c r="I1107" s="324"/>
      <c r="J1107" s="324"/>
      <c r="K1107" s="324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20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13"/>
      <c r="AW1107" s="13"/>
      <c r="AX1107" s="13"/>
      <c r="AY1107" s="13"/>
      <c r="AZ1107" s="13"/>
      <c r="BA1107" s="13"/>
      <c r="BB1107" s="13"/>
    </row>
    <row r="1108" spans="1:54" ht="12.75">
      <c r="A1108" s="13"/>
      <c r="B1108" s="13"/>
      <c r="C1108" s="324"/>
      <c r="D1108" s="324"/>
      <c r="E1108" s="324"/>
      <c r="F1108" s="324"/>
      <c r="G1108" s="324"/>
      <c r="H1108" s="324"/>
      <c r="I1108" s="324"/>
      <c r="J1108" s="324"/>
      <c r="K1108" s="324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20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  <c r="AT1108" s="13"/>
      <c r="AU1108" s="13"/>
      <c r="AV1108" s="13"/>
      <c r="AW1108" s="13"/>
      <c r="AX1108" s="13"/>
      <c r="AY1108" s="13"/>
      <c r="AZ1108" s="13"/>
      <c r="BA1108" s="13"/>
      <c r="BB1108" s="13"/>
    </row>
    <row r="1109" spans="1:54" ht="12.75">
      <c r="A1109" s="13"/>
      <c r="B1109" s="13"/>
      <c r="C1109" s="324"/>
      <c r="D1109" s="324"/>
      <c r="E1109" s="324"/>
      <c r="F1109" s="324"/>
      <c r="G1109" s="324"/>
      <c r="H1109" s="324"/>
      <c r="I1109" s="324"/>
      <c r="J1109" s="324"/>
      <c r="K1109" s="324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20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  <c r="AT1109" s="13"/>
      <c r="AU1109" s="13"/>
      <c r="AV1109" s="13"/>
      <c r="AW1109" s="13"/>
      <c r="AX1109" s="13"/>
      <c r="AY1109" s="13"/>
      <c r="AZ1109" s="13"/>
      <c r="BA1109" s="13"/>
      <c r="BB1109" s="13"/>
    </row>
    <row r="1110" spans="1:54" ht="12.75">
      <c r="A1110" s="13"/>
      <c r="B1110" s="13"/>
      <c r="C1110" s="324"/>
      <c r="D1110" s="324"/>
      <c r="E1110" s="324"/>
      <c r="F1110" s="324"/>
      <c r="G1110" s="324"/>
      <c r="H1110" s="324"/>
      <c r="I1110" s="324"/>
      <c r="J1110" s="324"/>
      <c r="K1110" s="324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20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  <c r="AT1110" s="13"/>
      <c r="AU1110" s="13"/>
      <c r="AV1110" s="13"/>
      <c r="AW1110" s="13"/>
      <c r="AX1110" s="13"/>
      <c r="AY1110" s="13"/>
      <c r="AZ1110" s="13"/>
      <c r="BA1110" s="13"/>
      <c r="BB1110" s="13"/>
    </row>
    <row r="1111" spans="1:54" ht="12.75">
      <c r="A1111" s="13"/>
      <c r="B1111" s="13"/>
      <c r="C1111" s="324"/>
      <c r="D1111" s="324"/>
      <c r="E1111" s="324"/>
      <c r="F1111" s="324"/>
      <c r="G1111" s="324"/>
      <c r="H1111" s="324"/>
      <c r="I1111" s="324"/>
      <c r="J1111" s="324"/>
      <c r="K1111" s="324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20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  <c r="AT1111" s="13"/>
      <c r="AU1111" s="13"/>
      <c r="AV1111" s="13"/>
      <c r="AW1111" s="13"/>
      <c r="AX1111" s="13"/>
      <c r="AY1111" s="13"/>
      <c r="AZ1111" s="13"/>
      <c r="BA1111" s="13"/>
      <c r="BB1111" s="13"/>
    </row>
    <row r="1112" spans="1:54" ht="12.75">
      <c r="A1112" s="13"/>
      <c r="B1112" s="13"/>
      <c r="C1112" s="324"/>
      <c r="D1112" s="324"/>
      <c r="E1112" s="324"/>
      <c r="F1112" s="324"/>
      <c r="G1112" s="324"/>
      <c r="H1112" s="324"/>
      <c r="I1112" s="324"/>
      <c r="J1112" s="324"/>
      <c r="K1112" s="324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20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  <c r="AU1112" s="13"/>
      <c r="AV1112" s="13"/>
      <c r="AW1112" s="13"/>
      <c r="AX1112" s="13"/>
      <c r="AY1112" s="13"/>
      <c r="AZ1112" s="13"/>
      <c r="BA1112" s="13"/>
      <c r="BB1112" s="13"/>
    </row>
    <row r="1113" spans="1:54" ht="12.75">
      <c r="A1113" s="13"/>
      <c r="B1113" s="13"/>
      <c r="C1113" s="324"/>
      <c r="D1113" s="324"/>
      <c r="E1113" s="324"/>
      <c r="F1113" s="324"/>
      <c r="G1113" s="324"/>
      <c r="H1113" s="324"/>
      <c r="I1113" s="324"/>
      <c r="J1113" s="324"/>
      <c r="K1113" s="324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20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  <c r="AT1113" s="13"/>
      <c r="AU1113" s="13"/>
      <c r="AV1113" s="13"/>
      <c r="AW1113" s="13"/>
      <c r="AX1113" s="13"/>
      <c r="AY1113" s="13"/>
      <c r="AZ1113" s="13"/>
      <c r="BA1113" s="13"/>
      <c r="BB1113" s="13"/>
    </row>
    <row r="1114" spans="1:54" ht="12.75">
      <c r="A1114" s="13"/>
      <c r="B1114" s="13"/>
      <c r="C1114" s="324"/>
      <c r="D1114" s="324"/>
      <c r="E1114" s="324"/>
      <c r="F1114" s="324"/>
      <c r="G1114" s="324"/>
      <c r="H1114" s="324"/>
      <c r="I1114" s="324"/>
      <c r="J1114" s="324"/>
      <c r="K1114" s="324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20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13"/>
      <c r="AV1114" s="13"/>
      <c r="AW1114" s="13"/>
      <c r="AX1114" s="13"/>
      <c r="AY1114" s="13"/>
      <c r="AZ1114" s="13"/>
      <c r="BA1114" s="13"/>
      <c r="BB1114" s="13"/>
    </row>
    <row r="1115" spans="1:54" ht="12.75">
      <c r="A1115" s="13"/>
      <c r="B1115" s="13"/>
      <c r="C1115" s="324"/>
      <c r="D1115" s="324"/>
      <c r="E1115" s="324"/>
      <c r="F1115" s="324"/>
      <c r="G1115" s="324"/>
      <c r="H1115" s="324"/>
      <c r="I1115" s="324"/>
      <c r="J1115" s="324"/>
      <c r="K1115" s="324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20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13"/>
      <c r="AV1115" s="13"/>
      <c r="AW1115" s="13"/>
      <c r="AX1115" s="13"/>
      <c r="AY1115" s="13"/>
      <c r="AZ1115" s="13"/>
      <c r="BA1115" s="13"/>
      <c r="BB1115" s="13"/>
    </row>
    <row r="1116" spans="1:54" ht="12.75">
      <c r="A1116" s="13"/>
      <c r="B1116" s="13"/>
      <c r="C1116" s="324"/>
      <c r="D1116" s="324"/>
      <c r="E1116" s="324"/>
      <c r="F1116" s="324"/>
      <c r="G1116" s="324"/>
      <c r="H1116" s="324"/>
      <c r="I1116" s="324"/>
      <c r="J1116" s="324"/>
      <c r="K1116" s="324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20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  <c r="AT1116" s="13"/>
      <c r="AU1116" s="13"/>
      <c r="AV1116" s="13"/>
      <c r="AW1116" s="13"/>
      <c r="AX1116" s="13"/>
      <c r="AY1116" s="13"/>
      <c r="AZ1116" s="13"/>
      <c r="BA1116" s="13"/>
      <c r="BB1116" s="13"/>
    </row>
    <row r="1117" spans="1:54" ht="12.75">
      <c r="A1117" s="13"/>
      <c r="B1117" s="13"/>
      <c r="C1117" s="324"/>
      <c r="D1117" s="324"/>
      <c r="E1117" s="324"/>
      <c r="F1117" s="324"/>
      <c r="G1117" s="324"/>
      <c r="H1117" s="324"/>
      <c r="I1117" s="324"/>
      <c r="J1117" s="324"/>
      <c r="K1117" s="324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20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  <c r="AT1117" s="13"/>
      <c r="AU1117" s="13"/>
      <c r="AV1117" s="13"/>
      <c r="AW1117" s="13"/>
      <c r="AX1117" s="13"/>
      <c r="AY1117" s="13"/>
      <c r="AZ1117" s="13"/>
      <c r="BA1117" s="13"/>
      <c r="BB1117" s="13"/>
    </row>
    <row r="1118" spans="1:54" ht="12.75">
      <c r="A1118" s="13"/>
      <c r="B1118" s="13"/>
      <c r="C1118" s="324"/>
      <c r="D1118" s="324"/>
      <c r="E1118" s="324"/>
      <c r="F1118" s="324"/>
      <c r="G1118" s="324"/>
      <c r="H1118" s="324"/>
      <c r="I1118" s="324"/>
      <c r="J1118" s="324"/>
      <c r="K1118" s="324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20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  <c r="AT1118" s="13"/>
      <c r="AU1118" s="13"/>
      <c r="AV1118" s="13"/>
      <c r="AW1118" s="13"/>
      <c r="AX1118" s="13"/>
      <c r="AY1118" s="13"/>
      <c r="AZ1118" s="13"/>
      <c r="BA1118" s="13"/>
      <c r="BB1118" s="13"/>
    </row>
    <row r="1119" spans="1:54" ht="12.75">
      <c r="A1119" s="13"/>
      <c r="B1119" s="13"/>
      <c r="C1119" s="324"/>
      <c r="D1119" s="324"/>
      <c r="E1119" s="324"/>
      <c r="F1119" s="324"/>
      <c r="G1119" s="324"/>
      <c r="H1119" s="324"/>
      <c r="I1119" s="324"/>
      <c r="J1119" s="324"/>
      <c r="K1119" s="324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20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  <c r="AT1119" s="13"/>
      <c r="AU1119" s="13"/>
      <c r="AV1119" s="13"/>
      <c r="AW1119" s="13"/>
      <c r="AX1119" s="13"/>
      <c r="AY1119" s="13"/>
      <c r="AZ1119" s="13"/>
      <c r="BA1119" s="13"/>
      <c r="BB1119" s="13"/>
    </row>
    <row r="1120" spans="1:54" ht="12.75">
      <c r="A1120" s="13"/>
      <c r="B1120" s="13"/>
      <c r="C1120" s="324"/>
      <c r="D1120" s="324"/>
      <c r="E1120" s="324"/>
      <c r="F1120" s="324"/>
      <c r="G1120" s="324"/>
      <c r="H1120" s="324"/>
      <c r="I1120" s="324"/>
      <c r="J1120" s="324"/>
      <c r="K1120" s="324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20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  <c r="AU1120" s="13"/>
      <c r="AV1120" s="13"/>
      <c r="AW1120" s="13"/>
      <c r="AX1120" s="13"/>
      <c r="AY1120" s="13"/>
      <c r="AZ1120" s="13"/>
      <c r="BA1120" s="13"/>
      <c r="BB1120" s="13"/>
    </row>
    <row r="1121" spans="1:54" ht="12.75">
      <c r="A1121" s="13"/>
      <c r="B1121" s="13"/>
      <c r="C1121" s="324"/>
      <c r="D1121" s="324"/>
      <c r="E1121" s="324"/>
      <c r="F1121" s="324"/>
      <c r="G1121" s="324"/>
      <c r="H1121" s="324"/>
      <c r="I1121" s="324"/>
      <c r="J1121" s="324"/>
      <c r="K1121" s="324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20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  <c r="AT1121" s="13"/>
      <c r="AU1121" s="13"/>
      <c r="AV1121" s="13"/>
      <c r="AW1121" s="13"/>
      <c r="AX1121" s="13"/>
      <c r="AY1121" s="13"/>
      <c r="AZ1121" s="13"/>
      <c r="BA1121" s="13"/>
      <c r="BB1121" s="13"/>
    </row>
    <row r="1122" spans="1:54" ht="12.75">
      <c r="A1122" s="13"/>
      <c r="B1122" s="13"/>
      <c r="C1122" s="324"/>
      <c r="D1122" s="324"/>
      <c r="E1122" s="324"/>
      <c r="F1122" s="324"/>
      <c r="G1122" s="324"/>
      <c r="H1122" s="324"/>
      <c r="I1122" s="324"/>
      <c r="J1122" s="324"/>
      <c r="K1122" s="324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20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  <c r="AT1122" s="13"/>
      <c r="AU1122" s="13"/>
      <c r="AV1122" s="13"/>
      <c r="AW1122" s="13"/>
      <c r="AX1122" s="13"/>
      <c r="AY1122" s="13"/>
      <c r="AZ1122" s="13"/>
      <c r="BA1122" s="13"/>
      <c r="BB1122" s="13"/>
    </row>
    <row r="1123" spans="1:54" ht="12.75">
      <c r="A1123" s="13"/>
      <c r="B1123" s="13"/>
      <c r="C1123" s="324"/>
      <c r="D1123" s="324"/>
      <c r="E1123" s="324"/>
      <c r="F1123" s="324"/>
      <c r="G1123" s="324"/>
      <c r="H1123" s="324"/>
      <c r="I1123" s="324"/>
      <c r="J1123" s="324"/>
      <c r="K1123" s="324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20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  <c r="AT1123" s="13"/>
      <c r="AU1123" s="13"/>
      <c r="AV1123" s="13"/>
      <c r="AW1123" s="13"/>
      <c r="AX1123" s="13"/>
      <c r="AY1123" s="13"/>
      <c r="AZ1123" s="13"/>
      <c r="BA1123" s="13"/>
      <c r="BB1123" s="13"/>
    </row>
    <row r="1124" spans="1:54" ht="12.75">
      <c r="A1124" s="13"/>
      <c r="B1124" s="13"/>
      <c r="C1124" s="324"/>
      <c r="D1124" s="324"/>
      <c r="E1124" s="324"/>
      <c r="F1124" s="324"/>
      <c r="G1124" s="324"/>
      <c r="H1124" s="324"/>
      <c r="I1124" s="324"/>
      <c r="J1124" s="324"/>
      <c r="K1124" s="324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20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  <c r="AT1124" s="13"/>
      <c r="AU1124" s="13"/>
      <c r="AV1124" s="13"/>
      <c r="AW1124" s="13"/>
      <c r="AX1124" s="13"/>
      <c r="AY1124" s="13"/>
      <c r="AZ1124" s="13"/>
      <c r="BA1124" s="13"/>
      <c r="BB1124" s="13"/>
    </row>
    <row r="1125" spans="1:54" ht="12.75">
      <c r="A1125" s="13"/>
      <c r="B1125" s="13"/>
      <c r="C1125" s="324"/>
      <c r="D1125" s="324"/>
      <c r="E1125" s="324"/>
      <c r="F1125" s="324"/>
      <c r="G1125" s="324"/>
      <c r="H1125" s="324"/>
      <c r="I1125" s="324"/>
      <c r="J1125" s="324"/>
      <c r="K1125" s="324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20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  <c r="AT1125" s="13"/>
      <c r="AU1125" s="13"/>
      <c r="AV1125" s="13"/>
      <c r="AW1125" s="13"/>
      <c r="AX1125" s="13"/>
      <c r="AY1125" s="13"/>
      <c r="AZ1125" s="13"/>
      <c r="BA1125" s="13"/>
      <c r="BB1125" s="13"/>
    </row>
    <row r="1126" spans="1:54" ht="12.75">
      <c r="A1126" s="13"/>
      <c r="B1126" s="13"/>
      <c r="C1126" s="324"/>
      <c r="D1126" s="324"/>
      <c r="E1126" s="324"/>
      <c r="F1126" s="324"/>
      <c r="G1126" s="324"/>
      <c r="H1126" s="324"/>
      <c r="I1126" s="324"/>
      <c r="J1126" s="324"/>
      <c r="K1126" s="324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20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  <c r="AU1126" s="13"/>
      <c r="AV1126" s="13"/>
      <c r="AW1126" s="13"/>
      <c r="AX1126" s="13"/>
      <c r="AY1126" s="13"/>
      <c r="AZ1126" s="13"/>
      <c r="BA1126" s="13"/>
      <c r="BB1126" s="13"/>
    </row>
    <row r="1127" spans="1:54" ht="12.75">
      <c r="A1127" s="13"/>
      <c r="B1127" s="13"/>
      <c r="C1127" s="324"/>
      <c r="D1127" s="324"/>
      <c r="E1127" s="324"/>
      <c r="F1127" s="324"/>
      <c r="G1127" s="324"/>
      <c r="H1127" s="324"/>
      <c r="I1127" s="324"/>
      <c r="J1127" s="324"/>
      <c r="K1127" s="324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20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  <c r="AT1127" s="13"/>
      <c r="AU1127" s="13"/>
      <c r="AV1127" s="13"/>
      <c r="AW1127" s="13"/>
      <c r="AX1127" s="13"/>
      <c r="AY1127" s="13"/>
      <c r="AZ1127" s="13"/>
      <c r="BA1127" s="13"/>
      <c r="BB1127" s="13"/>
    </row>
    <row r="1128" spans="1:54" ht="12.75">
      <c r="A1128" s="13"/>
      <c r="B1128" s="13"/>
      <c r="C1128" s="324"/>
      <c r="D1128" s="324"/>
      <c r="E1128" s="324"/>
      <c r="F1128" s="324"/>
      <c r="G1128" s="324"/>
      <c r="H1128" s="324"/>
      <c r="I1128" s="324"/>
      <c r="J1128" s="324"/>
      <c r="K1128" s="324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20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  <c r="AT1128" s="13"/>
      <c r="AU1128" s="13"/>
      <c r="AV1128" s="13"/>
      <c r="AW1128" s="13"/>
      <c r="AX1128" s="13"/>
      <c r="AY1128" s="13"/>
      <c r="AZ1128" s="13"/>
      <c r="BA1128" s="13"/>
      <c r="BB1128" s="13"/>
    </row>
    <row r="1129" spans="1:54" ht="12.75">
      <c r="A1129" s="13"/>
      <c r="B1129" s="13"/>
      <c r="C1129" s="324"/>
      <c r="D1129" s="324"/>
      <c r="E1129" s="324"/>
      <c r="F1129" s="324"/>
      <c r="G1129" s="324"/>
      <c r="H1129" s="324"/>
      <c r="I1129" s="324"/>
      <c r="J1129" s="324"/>
      <c r="K1129" s="324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20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  <c r="AV1129" s="13"/>
      <c r="AW1129" s="13"/>
      <c r="AX1129" s="13"/>
      <c r="AY1129" s="13"/>
      <c r="AZ1129" s="13"/>
      <c r="BA1129" s="13"/>
      <c r="BB1129" s="13"/>
    </row>
    <row r="1130" spans="1:54" ht="12.75">
      <c r="A1130" s="13"/>
      <c r="B1130" s="13"/>
      <c r="C1130" s="324"/>
      <c r="D1130" s="324"/>
      <c r="E1130" s="324"/>
      <c r="F1130" s="324"/>
      <c r="G1130" s="324"/>
      <c r="H1130" s="324"/>
      <c r="I1130" s="324"/>
      <c r="J1130" s="324"/>
      <c r="K1130" s="324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20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  <c r="AT1130" s="13"/>
      <c r="AU1130" s="13"/>
      <c r="AV1130" s="13"/>
      <c r="AW1130" s="13"/>
      <c r="AX1130" s="13"/>
      <c r="AY1130" s="13"/>
      <c r="AZ1130" s="13"/>
      <c r="BA1130" s="13"/>
      <c r="BB1130" s="13"/>
    </row>
    <row r="1131" spans="1:54" ht="12.75">
      <c r="A1131" s="13"/>
      <c r="B1131" s="13"/>
      <c r="C1131" s="324"/>
      <c r="D1131" s="324"/>
      <c r="E1131" s="324"/>
      <c r="F1131" s="324"/>
      <c r="G1131" s="324"/>
      <c r="H1131" s="324"/>
      <c r="I1131" s="324"/>
      <c r="J1131" s="324"/>
      <c r="K1131" s="324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20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  <c r="AT1131" s="13"/>
      <c r="AU1131" s="13"/>
      <c r="AV1131" s="13"/>
      <c r="AW1131" s="13"/>
      <c r="AX1131" s="13"/>
      <c r="AY1131" s="13"/>
      <c r="AZ1131" s="13"/>
      <c r="BA1131" s="13"/>
      <c r="BB1131" s="13"/>
    </row>
    <row r="1132" spans="1:54" ht="12.75">
      <c r="A1132" s="13"/>
      <c r="B1132" s="13"/>
      <c r="C1132" s="324"/>
      <c r="D1132" s="324"/>
      <c r="E1132" s="324"/>
      <c r="F1132" s="324"/>
      <c r="G1132" s="324"/>
      <c r="H1132" s="324"/>
      <c r="I1132" s="324"/>
      <c r="J1132" s="324"/>
      <c r="K1132" s="324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20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  <c r="AT1132" s="13"/>
      <c r="AU1132" s="13"/>
      <c r="AV1132" s="13"/>
      <c r="AW1132" s="13"/>
      <c r="AX1132" s="13"/>
      <c r="AY1132" s="13"/>
      <c r="AZ1132" s="13"/>
      <c r="BA1132" s="13"/>
      <c r="BB1132" s="13"/>
    </row>
    <row r="1133" spans="1:54" ht="12.75">
      <c r="A1133" s="13"/>
      <c r="B1133" s="13"/>
      <c r="C1133" s="324"/>
      <c r="D1133" s="324"/>
      <c r="E1133" s="324"/>
      <c r="F1133" s="324"/>
      <c r="G1133" s="324"/>
      <c r="H1133" s="324"/>
      <c r="I1133" s="324"/>
      <c r="J1133" s="324"/>
      <c r="K1133" s="324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20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  <c r="AT1133" s="13"/>
      <c r="AU1133" s="13"/>
      <c r="AV1133" s="13"/>
      <c r="AW1133" s="13"/>
      <c r="AX1133" s="13"/>
      <c r="AY1133" s="13"/>
      <c r="AZ1133" s="13"/>
      <c r="BA1133" s="13"/>
      <c r="BB1133" s="13"/>
    </row>
    <row r="1134" spans="1:54" ht="12.75">
      <c r="A1134" s="13"/>
      <c r="B1134" s="13"/>
      <c r="C1134" s="324"/>
      <c r="D1134" s="324"/>
      <c r="E1134" s="324"/>
      <c r="F1134" s="324"/>
      <c r="G1134" s="324"/>
      <c r="H1134" s="324"/>
      <c r="I1134" s="324"/>
      <c r="J1134" s="324"/>
      <c r="K1134" s="324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20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  <c r="AT1134" s="13"/>
      <c r="AU1134" s="13"/>
      <c r="AV1134" s="13"/>
      <c r="AW1134" s="13"/>
      <c r="AX1134" s="13"/>
      <c r="AY1134" s="13"/>
      <c r="AZ1134" s="13"/>
      <c r="BA1134" s="13"/>
      <c r="BB1134" s="13"/>
    </row>
    <row r="1135" spans="1:54" ht="12.75">
      <c r="A1135" s="13"/>
      <c r="B1135" s="13"/>
      <c r="C1135" s="324"/>
      <c r="D1135" s="324"/>
      <c r="E1135" s="324"/>
      <c r="F1135" s="324"/>
      <c r="G1135" s="324"/>
      <c r="H1135" s="324"/>
      <c r="I1135" s="324"/>
      <c r="J1135" s="324"/>
      <c r="K1135" s="324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20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  <c r="AT1135" s="13"/>
      <c r="AU1135" s="13"/>
      <c r="AV1135" s="13"/>
      <c r="AW1135" s="13"/>
      <c r="AX1135" s="13"/>
      <c r="AY1135" s="13"/>
      <c r="AZ1135" s="13"/>
      <c r="BA1135" s="13"/>
      <c r="BB1135" s="13"/>
    </row>
    <row r="1136" spans="1:54" ht="12.75">
      <c r="A1136" s="13"/>
      <c r="B1136" s="13"/>
      <c r="C1136" s="324"/>
      <c r="D1136" s="324"/>
      <c r="E1136" s="324"/>
      <c r="F1136" s="324"/>
      <c r="G1136" s="324"/>
      <c r="H1136" s="324"/>
      <c r="I1136" s="324"/>
      <c r="J1136" s="324"/>
      <c r="K1136" s="324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20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  <c r="AT1136" s="13"/>
      <c r="AU1136" s="13"/>
      <c r="AV1136" s="13"/>
      <c r="AW1136" s="13"/>
      <c r="AX1136" s="13"/>
      <c r="AY1136" s="13"/>
      <c r="AZ1136" s="13"/>
      <c r="BA1136" s="13"/>
      <c r="BB1136" s="13"/>
    </row>
    <row r="1137" spans="1:54" ht="12.75">
      <c r="A1137" s="13"/>
      <c r="B1137" s="13"/>
      <c r="C1137" s="324"/>
      <c r="D1137" s="324"/>
      <c r="E1137" s="324"/>
      <c r="F1137" s="324"/>
      <c r="G1137" s="324"/>
      <c r="H1137" s="324"/>
      <c r="I1137" s="324"/>
      <c r="J1137" s="324"/>
      <c r="K1137" s="324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20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  <c r="AT1137" s="13"/>
      <c r="AU1137" s="13"/>
      <c r="AV1137" s="13"/>
      <c r="AW1137" s="13"/>
      <c r="AX1137" s="13"/>
      <c r="AY1137" s="13"/>
      <c r="AZ1137" s="13"/>
      <c r="BA1137" s="13"/>
      <c r="BB1137" s="13"/>
    </row>
    <row r="1138" spans="1:54" ht="12.75">
      <c r="A1138" s="13"/>
      <c r="B1138" s="13"/>
      <c r="C1138" s="324"/>
      <c r="D1138" s="324"/>
      <c r="E1138" s="324"/>
      <c r="F1138" s="324"/>
      <c r="G1138" s="324"/>
      <c r="H1138" s="324"/>
      <c r="I1138" s="324"/>
      <c r="J1138" s="324"/>
      <c r="K1138" s="324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20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  <c r="AT1138" s="13"/>
      <c r="AU1138" s="13"/>
      <c r="AV1138" s="13"/>
      <c r="AW1138" s="13"/>
      <c r="AX1138" s="13"/>
      <c r="AY1138" s="13"/>
      <c r="AZ1138" s="13"/>
      <c r="BA1138" s="13"/>
      <c r="BB1138" s="13"/>
    </row>
    <row r="1139" spans="1:54" ht="12.75">
      <c r="A1139" s="13"/>
      <c r="B1139" s="13"/>
      <c r="C1139" s="324"/>
      <c r="D1139" s="324"/>
      <c r="E1139" s="324"/>
      <c r="F1139" s="324"/>
      <c r="G1139" s="324"/>
      <c r="H1139" s="324"/>
      <c r="I1139" s="324"/>
      <c r="J1139" s="324"/>
      <c r="K1139" s="324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20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  <c r="AT1139" s="13"/>
      <c r="AU1139" s="13"/>
      <c r="AV1139" s="13"/>
      <c r="AW1139" s="13"/>
      <c r="AX1139" s="13"/>
      <c r="AY1139" s="13"/>
      <c r="AZ1139" s="13"/>
      <c r="BA1139" s="13"/>
      <c r="BB1139" s="13"/>
    </row>
    <row r="1140" spans="1:54" ht="12.75">
      <c r="A1140" s="13"/>
      <c r="B1140" s="13"/>
      <c r="C1140" s="324"/>
      <c r="D1140" s="324"/>
      <c r="E1140" s="324"/>
      <c r="F1140" s="324"/>
      <c r="G1140" s="324"/>
      <c r="H1140" s="324"/>
      <c r="I1140" s="324"/>
      <c r="J1140" s="324"/>
      <c r="K1140" s="324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20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  <c r="AT1140" s="13"/>
      <c r="AU1140" s="13"/>
      <c r="AV1140" s="13"/>
      <c r="AW1140" s="13"/>
      <c r="AX1140" s="13"/>
      <c r="AY1140" s="13"/>
      <c r="AZ1140" s="13"/>
      <c r="BA1140" s="13"/>
      <c r="BB1140" s="13"/>
    </row>
    <row r="1141" spans="1:54" ht="12.75">
      <c r="A1141" s="13"/>
      <c r="B1141" s="13"/>
      <c r="C1141" s="324"/>
      <c r="D1141" s="324"/>
      <c r="E1141" s="324"/>
      <c r="F1141" s="324"/>
      <c r="G1141" s="324"/>
      <c r="H1141" s="324"/>
      <c r="I1141" s="324"/>
      <c r="J1141" s="324"/>
      <c r="K1141" s="324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20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  <c r="AT1141" s="13"/>
      <c r="AU1141" s="13"/>
      <c r="AV1141" s="13"/>
      <c r="AW1141" s="13"/>
      <c r="AX1141" s="13"/>
      <c r="AY1141" s="13"/>
      <c r="AZ1141" s="13"/>
      <c r="BA1141" s="13"/>
      <c r="BB1141" s="13"/>
    </row>
    <row r="1142" spans="1:54" ht="12.75">
      <c r="A1142" s="13"/>
      <c r="B1142" s="13"/>
      <c r="C1142" s="324"/>
      <c r="D1142" s="324"/>
      <c r="E1142" s="324"/>
      <c r="F1142" s="324"/>
      <c r="G1142" s="324"/>
      <c r="H1142" s="324"/>
      <c r="I1142" s="324"/>
      <c r="J1142" s="324"/>
      <c r="K1142" s="324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20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  <c r="AT1142" s="13"/>
      <c r="AU1142" s="13"/>
      <c r="AV1142" s="13"/>
      <c r="AW1142" s="13"/>
      <c r="AX1142" s="13"/>
      <c r="AY1142" s="13"/>
      <c r="AZ1142" s="13"/>
      <c r="BA1142" s="13"/>
      <c r="BB1142" s="13"/>
    </row>
    <row r="1143" spans="1:54" ht="12.75">
      <c r="A1143" s="13"/>
      <c r="B1143" s="13"/>
      <c r="C1143" s="324"/>
      <c r="D1143" s="324"/>
      <c r="E1143" s="324"/>
      <c r="F1143" s="324"/>
      <c r="G1143" s="324"/>
      <c r="H1143" s="324"/>
      <c r="I1143" s="324"/>
      <c r="J1143" s="324"/>
      <c r="K1143" s="324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20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  <c r="AT1143" s="13"/>
      <c r="AU1143" s="13"/>
      <c r="AV1143" s="13"/>
      <c r="AW1143" s="13"/>
      <c r="AX1143" s="13"/>
      <c r="AY1143" s="13"/>
      <c r="AZ1143" s="13"/>
      <c r="BA1143" s="13"/>
      <c r="BB1143" s="13"/>
    </row>
    <row r="1144" spans="1:54" ht="12.75">
      <c r="A1144" s="13"/>
      <c r="B1144" s="13"/>
      <c r="C1144" s="324"/>
      <c r="D1144" s="324"/>
      <c r="E1144" s="324"/>
      <c r="F1144" s="324"/>
      <c r="G1144" s="324"/>
      <c r="H1144" s="324"/>
      <c r="I1144" s="324"/>
      <c r="J1144" s="324"/>
      <c r="K1144" s="324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20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  <c r="AT1144" s="13"/>
      <c r="AU1144" s="13"/>
      <c r="AV1144" s="13"/>
      <c r="AW1144" s="13"/>
      <c r="AX1144" s="13"/>
      <c r="AY1144" s="13"/>
      <c r="AZ1144" s="13"/>
      <c r="BA1144" s="13"/>
      <c r="BB1144" s="13"/>
    </row>
    <row r="1145" spans="1:54" ht="12.75">
      <c r="A1145" s="13"/>
      <c r="B1145" s="13"/>
      <c r="C1145" s="324"/>
      <c r="D1145" s="324"/>
      <c r="E1145" s="324"/>
      <c r="F1145" s="324"/>
      <c r="G1145" s="324"/>
      <c r="H1145" s="324"/>
      <c r="I1145" s="324"/>
      <c r="J1145" s="324"/>
      <c r="K1145" s="324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20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  <c r="AT1145" s="13"/>
      <c r="AU1145" s="13"/>
      <c r="AV1145" s="13"/>
      <c r="AW1145" s="13"/>
      <c r="AX1145" s="13"/>
      <c r="AY1145" s="13"/>
      <c r="AZ1145" s="13"/>
      <c r="BA1145" s="13"/>
      <c r="BB1145" s="13"/>
    </row>
    <row r="1146" spans="1:54" ht="12.75">
      <c r="A1146" s="13"/>
      <c r="B1146" s="13"/>
      <c r="C1146" s="324"/>
      <c r="D1146" s="324"/>
      <c r="E1146" s="324"/>
      <c r="F1146" s="324"/>
      <c r="G1146" s="324"/>
      <c r="H1146" s="324"/>
      <c r="I1146" s="324"/>
      <c r="J1146" s="324"/>
      <c r="K1146" s="324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20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13"/>
      <c r="AV1146" s="13"/>
      <c r="AW1146" s="13"/>
      <c r="AX1146" s="13"/>
      <c r="AY1146" s="13"/>
      <c r="AZ1146" s="13"/>
      <c r="BA1146" s="13"/>
      <c r="BB1146" s="13"/>
    </row>
    <row r="1147" spans="1:54" ht="12.75">
      <c r="A1147" s="13"/>
      <c r="B1147" s="13"/>
      <c r="C1147" s="324"/>
      <c r="D1147" s="324"/>
      <c r="E1147" s="324"/>
      <c r="F1147" s="324"/>
      <c r="G1147" s="324"/>
      <c r="H1147" s="324"/>
      <c r="I1147" s="324"/>
      <c r="J1147" s="324"/>
      <c r="K1147" s="324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20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13"/>
      <c r="AV1147" s="13"/>
      <c r="AW1147" s="13"/>
      <c r="AX1147" s="13"/>
      <c r="AY1147" s="13"/>
      <c r="AZ1147" s="13"/>
      <c r="BA1147" s="13"/>
      <c r="BB1147" s="13"/>
    </row>
    <row r="1148" spans="1:54" ht="12.75">
      <c r="A1148" s="13"/>
      <c r="B1148" s="13"/>
      <c r="C1148" s="324"/>
      <c r="D1148" s="324"/>
      <c r="E1148" s="324"/>
      <c r="F1148" s="324"/>
      <c r="G1148" s="324"/>
      <c r="H1148" s="324"/>
      <c r="I1148" s="324"/>
      <c r="J1148" s="324"/>
      <c r="K1148" s="324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20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  <c r="AT1148" s="13"/>
      <c r="AU1148" s="13"/>
      <c r="AV1148" s="13"/>
      <c r="AW1148" s="13"/>
      <c r="AX1148" s="13"/>
      <c r="AY1148" s="13"/>
      <c r="AZ1148" s="13"/>
      <c r="BA1148" s="13"/>
      <c r="BB1148" s="13"/>
    </row>
    <row r="1149" spans="1:54" ht="12.75">
      <c r="A1149" s="13"/>
      <c r="B1149" s="13"/>
      <c r="C1149" s="324"/>
      <c r="D1149" s="324"/>
      <c r="E1149" s="324"/>
      <c r="F1149" s="324"/>
      <c r="G1149" s="324"/>
      <c r="H1149" s="324"/>
      <c r="I1149" s="324"/>
      <c r="J1149" s="324"/>
      <c r="K1149" s="324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20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  <c r="AT1149" s="13"/>
      <c r="AU1149" s="13"/>
      <c r="AV1149" s="13"/>
      <c r="AW1149" s="13"/>
      <c r="AX1149" s="13"/>
      <c r="AY1149" s="13"/>
      <c r="AZ1149" s="13"/>
      <c r="BA1149" s="13"/>
      <c r="BB1149" s="13"/>
    </row>
    <row r="1150" spans="1:54" ht="12.75">
      <c r="A1150" s="13"/>
      <c r="B1150" s="13"/>
      <c r="C1150" s="324"/>
      <c r="D1150" s="324"/>
      <c r="E1150" s="324"/>
      <c r="F1150" s="324"/>
      <c r="G1150" s="324"/>
      <c r="H1150" s="324"/>
      <c r="I1150" s="324"/>
      <c r="J1150" s="324"/>
      <c r="K1150" s="324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20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  <c r="AS1150" s="13"/>
      <c r="AT1150" s="13"/>
      <c r="AU1150" s="13"/>
      <c r="AV1150" s="13"/>
      <c r="AW1150" s="13"/>
      <c r="AX1150" s="13"/>
      <c r="AY1150" s="13"/>
      <c r="AZ1150" s="13"/>
      <c r="BA1150" s="13"/>
      <c r="BB1150" s="13"/>
    </row>
    <row r="1151" spans="1:54" ht="12.75">
      <c r="A1151" s="13"/>
      <c r="B1151" s="13"/>
      <c r="C1151" s="324"/>
      <c r="D1151" s="324"/>
      <c r="E1151" s="324"/>
      <c r="F1151" s="324"/>
      <c r="G1151" s="324"/>
      <c r="H1151" s="324"/>
      <c r="I1151" s="324"/>
      <c r="J1151" s="324"/>
      <c r="K1151" s="324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20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  <c r="AT1151" s="13"/>
      <c r="AU1151" s="13"/>
      <c r="AV1151" s="13"/>
      <c r="AW1151" s="13"/>
      <c r="AX1151" s="13"/>
      <c r="AY1151" s="13"/>
      <c r="AZ1151" s="13"/>
      <c r="BA1151" s="13"/>
      <c r="BB1151" s="13"/>
    </row>
    <row r="1152" spans="1:54" ht="12.75">
      <c r="A1152" s="13"/>
      <c r="B1152" s="13"/>
      <c r="C1152" s="324"/>
      <c r="D1152" s="324"/>
      <c r="E1152" s="324"/>
      <c r="F1152" s="324"/>
      <c r="G1152" s="324"/>
      <c r="H1152" s="324"/>
      <c r="I1152" s="324"/>
      <c r="J1152" s="324"/>
      <c r="K1152" s="324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20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  <c r="AT1152" s="13"/>
      <c r="AU1152" s="13"/>
      <c r="AV1152" s="13"/>
      <c r="AW1152" s="13"/>
      <c r="AX1152" s="13"/>
      <c r="AY1152" s="13"/>
      <c r="AZ1152" s="13"/>
      <c r="BA1152" s="13"/>
      <c r="BB1152" s="13"/>
    </row>
    <row r="1153" spans="1:54" ht="12.75">
      <c r="A1153" s="13"/>
      <c r="B1153" s="13"/>
      <c r="C1153" s="324"/>
      <c r="D1153" s="324"/>
      <c r="E1153" s="324"/>
      <c r="F1153" s="324"/>
      <c r="G1153" s="324"/>
      <c r="H1153" s="324"/>
      <c r="I1153" s="324"/>
      <c r="J1153" s="324"/>
      <c r="K1153" s="324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20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  <c r="AT1153" s="13"/>
      <c r="AU1153" s="13"/>
      <c r="AV1153" s="13"/>
      <c r="AW1153" s="13"/>
      <c r="AX1153" s="13"/>
      <c r="AY1153" s="13"/>
      <c r="AZ1153" s="13"/>
      <c r="BA1153" s="13"/>
      <c r="BB1153" s="13"/>
    </row>
    <row r="1154" spans="1:54" ht="12.75">
      <c r="A1154" s="13"/>
      <c r="B1154" s="13"/>
      <c r="C1154" s="324"/>
      <c r="D1154" s="324"/>
      <c r="E1154" s="324"/>
      <c r="F1154" s="324"/>
      <c r="G1154" s="324"/>
      <c r="H1154" s="324"/>
      <c r="I1154" s="324"/>
      <c r="J1154" s="324"/>
      <c r="K1154" s="324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20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  <c r="AT1154" s="13"/>
      <c r="AU1154" s="13"/>
      <c r="AV1154" s="13"/>
      <c r="AW1154" s="13"/>
      <c r="AX1154" s="13"/>
      <c r="AY1154" s="13"/>
      <c r="AZ1154" s="13"/>
      <c r="BA1154" s="13"/>
      <c r="BB1154" s="13"/>
    </row>
    <row r="1155" spans="1:54" ht="12.75">
      <c r="A1155" s="13"/>
      <c r="B1155" s="13"/>
      <c r="C1155" s="324"/>
      <c r="D1155" s="324"/>
      <c r="E1155" s="324"/>
      <c r="F1155" s="324"/>
      <c r="G1155" s="324"/>
      <c r="H1155" s="324"/>
      <c r="I1155" s="324"/>
      <c r="J1155" s="324"/>
      <c r="K1155" s="324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20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  <c r="AT1155" s="13"/>
      <c r="AU1155" s="13"/>
      <c r="AV1155" s="13"/>
      <c r="AW1155" s="13"/>
      <c r="AX1155" s="13"/>
      <c r="AY1155" s="13"/>
      <c r="AZ1155" s="13"/>
      <c r="BA1155" s="13"/>
      <c r="BB1155" s="13"/>
    </row>
    <row r="1156" spans="1:54" ht="12.75">
      <c r="A1156" s="13"/>
      <c r="B1156" s="13"/>
      <c r="C1156" s="324"/>
      <c r="D1156" s="324"/>
      <c r="E1156" s="324"/>
      <c r="F1156" s="324"/>
      <c r="G1156" s="324"/>
      <c r="H1156" s="324"/>
      <c r="I1156" s="324"/>
      <c r="J1156" s="324"/>
      <c r="K1156" s="324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20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  <c r="AT1156" s="13"/>
      <c r="AU1156" s="13"/>
      <c r="AV1156" s="13"/>
      <c r="AW1156" s="13"/>
      <c r="AX1156" s="13"/>
      <c r="AY1156" s="13"/>
      <c r="AZ1156" s="13"/>
      <c r="BA1156" s="13"/>
      <c r="BB1156" s="13"/>
    </row>
    <row r="1157" spans="1:54" ht="12.75">
      <c r="A1157" s="13"/>
      <c r="B1157" s="13"/>
      <c r="C1157" s="324"/>
      <c r="D1157" s="324"/>
      <c r="E1157" s="324"/>
      <c r="F1157" s="324"/>
      <c r="G1157" s="324"/>
      <c r="H1157" s="324"/>
      <c r="I1157" s="324"/>
      <c r="J1157" s="324"/>
      <c r="K1157" s="324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20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  <c r="AT1157" s="13"/>
      <c r="AU1157" s="13"/>
      <c r="AV1157" s="13"/>
      <c r="AW1157" s="13"/>
      <c r="AX1157" s="13"/>
      <c r="AY1157" s="13"/>
      <c r="AZ1157" s="13"/>
      <c r="BA1157" s="13"/>
      <c r="BB1157" s="13"/>
    </row>
    <row r="1158" spans="1:54" ht="12.75">
      <c r="A1158" s="13"/>
      <c r="B1158" s="13"/>
      <c r="C1158" s="324"/>
      <c r="D1158" s="324"/>
      <c r="E1158" s="324"/>
      <c r="F1158" s="324"/>
      <c r="G1158" s="324"/>
      <c r="H1158" s="324"/>
      <c r="I1158" s="324"/>
      <c r="J1158" s="324"/>
      <c r="K1158" s="324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20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  <c r="AT1158" s="13"/>
      <c r="AU1158" s="13"/>
      <c r="AV1158" s="13"/>
      <c r="AW1158" s="13"/>
      <c r="AX1158" s="13"/>
      <c r="AY1158" s="13"/>
      <c r="AZ1158" s="13"/>
      <c r="BA1158" s="13"/>
      <c r="BB1158" s="13"/>
    </row>
    <row r="1159" spans="1:54" ht="12.75">
      <c r="A1159" s="13"/>
      <c r="B1159" s="13"/>
      <c r="C1159" s="324"/>
      <c r="D1159" s="324"/>
      <c r="E1159" s="324"/>
      <c r="F1159" s="324"/>
      <c r="G1159" s="324"/>
      <c r="H1159" s="324"/>
      <c r="I1159" s="324"/>
      <c r="J1159" s="324"/>
      <c r="K1159" s="324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20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  <c r="AT1159" s="13"/>
      <c r="AU1159" s="13"/>
      <c r="AV1159" s="13"/>
      <c r="AW1159" s="13"/>
      <c r="AX1159" s="13"/>
      <c r="AY1159" s="13"/>
      <c r="AZ1159" s="13"/>
      <c r="BA1159" s="13"/>
      <c r="BB1159" s="13"/>
    </row>
    <row r="1160" spans="1:54" ht="12.75">
      <c r="A1160" s="13"/>
      <c r="B1160" s="13"/>
      <c r="C1160" s="324"/>
      <c r="D1160" s="324"/>
      <c r="E1160" s="324"/>
      <c r="F1160" s="324"/>
      <c r="G1160" s="324"/>
      <c r="H1160" s="324"/>
      <c r="I1160" s="324"/>
      <c r="J1160" s="324"/>
      <c r="K1160" s="324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20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  <c r="AT1160" s="13"/>
      <c r="AU1160" s="13"/>
      <c r="AV1160" s="13"/>
      <c r="AW1160" s="13"/>
      <c r="AX1160" s="13"/>
      <c r="AY1160" s="13"/>
      <c r="AZ1160" s="13"/>
      <c r="BA1160" s="13"/>
      <c r="BB1160" s="13"/>
    </row>
    <row r="1161" spans="1:54" ht="12.75">
      <c r="A1161" s="13"/>
      <c r="B1161" s="13"/>
      <c r="C1161" s="324"/>
      <c r="D1161" s="324"/>
      <c r="E1161" s="324"/>
      <c r="F1161" s="324"/>
      <c r="G1161" s="324"/>
      <c r="H1161" s="324"/>
      <c r="I1161" s="324"/>
      <c r="J1161" s="324"/>
      <c r="K1161" s="324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20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  <c r="AT1161" s="13"/>
      <c r="AU1161" s="13"/>
      <c r="AV1161" s="13"/>
      <c r="AW1161" s="13"/>
      <c r="AX1161" s="13"/>
      <c r="AY1161" s="13"/>
      <c r="AZ1161" s="13"/>
      <c r="BA1161" s="13"/>
      <c r="BB1161" s="13"/>
    </row>
    <row r="1162" spans="1:54" ht="12.75">
      <c r="A1162" s="13"/>
      <c r="B1162" s="13"/>
      <c r="C1162" s="324"/>
      <c r="D1162" s="324"/>
      <c r="E1162" s="324"/>
      <c r="F1162" s="324"/>
      <c r="G1162" s="324"/>
      <c r="H1162" s="324"/>
      <c r="I1162" s="324"/>
      <c r="J1162" s="324"/>
      <c r="K1162" s="324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20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  <c r="AT1162" s="13"/>
      <c r="AU1162" s="13"/>
      <c r="AV1162" s="13"/>
      <c r="AW1162" s="13"/>
      <c r="AX1162" s="13"/>
      <c r="AY1162" s="13"/>
      <c r="AZ1162" s="13"/>
      <c r="BA1162" s="13"/>
      <c r="BB1162" s="13"/>
    </row>
    <row r="1163" spans="1:54" ht="12.75">
      <c r="A1163" s="13"/>
      <c r="B1163" s="13"/>
      <c r="C1163" s="324"/>
      <c r="D1163" s="324"/>
      <c r="E1163" s="324"/>
      <c r="F1163" s="324"/>
      <c r="G1163" s="324"/>
      <c r="H1163" s="324"/>
      <c r="I1163" s="324"/>
      <c r="J1163" s="324"/>
      <c r="K1163" s="324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20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  <c r="AT1163" s="13"/>
      <c r="AU1163" s="13"/>
      <c r="AV1163" s="13"/>
      <c r="AW1163" s="13"/>
      <c r="AX1163" s="13"/>
      <c r="AY1163" s="13"/>
      <c r="AZ1163" s="13"/>
      <c r="BA1163" s="13"/>
      <c r="BB1163" s="13"/>
    </row>
    <row r="1164" spans="1:54" ht="12.75">
      <c r="A1164" s="13"/>
      <c r="B1164" s="13"/>
      <c r="C1164" s="324"/>
      <c r="D1164" s="324"/>
      <c r="E1164" s="324"/>
      <c r="F1164" s="324"/>
      <c r="G1164" s="324"/>
      <c r="H1164" s="324"/>
      <c r="I1164" s="324"/>
      <c r="J1164" s="324"/>
      <c r="K1164" s="324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20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  <c r="AT1164" s="13"/>
      <c r="AU1164" s="13"/>
      <c r="AV1164" s="13"/>
      <c r="AW1164" s="13"/>
      <c r="AX1164" s="13"/>
      <c r="AY1164" s="13"/>
      <c r="AZ1164" s="13"/>
      <c r="BA1164" s="13"/>
      <c r="BB1164" s="13"/>
    </row>
    <row r="1165" spans="1:54" ht="12.75">
      <c r="A1165" s="13"/>
      <c r="B1165" s="13"/>
      <c r="C1165" s="324"/>
      <c r="D1165" s="324"/>
      <c r="E1165" s="324"/>
      <c r="F1165" s="324"/>
      <c r="G1165" s="324"/>
      <c r="H1165" s="324"/>
      <c r="I1165" s="324"/>
      <c r="J1165" s="324"/>
      <c r="K1165" s="324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20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  <c r="AT1165" s="13"/>
      <c r="AU1165" s="13"/>
      <c r="AV1165" s="13"/>
      <c r="AW1165" s="13"/>
      <c r="AX1165" s="13"/>
      <c r="AY1165" s="13"/>
      <c r="AZ1165" s="13"/>
      <c r="BA1165" s="13"/>
      <c r="BB1165" s="13"/>
    </row>
    <row r="1166" spans="1:54" ht="12.75">
      <c r="A1166" s="13"/>
      <c r="B1166" s="13"/>
      <c r="C1166" s="324"/>
      <c r="D1166" s="324"/>
      <c r="E1166" s="324"/>
      <c r="F1166" s="324"/>
      <c r="G1166" s="324"/>
      <c r="H1166" s="324"/>
      <c r="I1166" s="324"/>
      <c r="J1166" s="324"/>
      <c r="K1166" s="324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20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  <c r="AT1166" s="13"/>
      <c r="AU1166" s="13"/>
      <c r="AV1166" s="13"/>
      <c r="AW1166" s="13"/>
      <c r="AX1166" s="13"/>
      <c r="AY1166" s="13"/>
      <c r="AZ1166" s="13"/>
      <c r="BA1166" s="13"/>
      <c r="BB1166" s="13"/>
    </row>
    <row r="1167" spans="1:54" ht="12.75">
      <c r="A1167" s="13"/>
      <c r="B1167" s="13"/>
      <c r="C1167" s="324"/>
      <c r="D1167" s="324"/>
      <c r="E1167" s="324"/>
      <c r="F1167" s="324"/>
      <c r="G1167" s="324"/>
      <c r="H1167" s="324"/>
      <c r="I1167" s="324"/>
      <c r="J1167" s="324"/>
      <c r="K1167" s="324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20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  <c r="AT1167" s="13"/>
      <c r="AU1167" s="13"/>
      <c r="AV1167" s="13"/>
      <c r="AW1167" s="13"/>
      <c r="AX1167" s="13"/>
      <c r="AY1167" s="13"/>
      <c r="AZ1167" s="13"/>
      <c r="BA1167" s="13"/>
      <c r="BB1167" s="13"/>
    </row>
    <row r="1168" spans="1:54" ht="12.75">
      <c r="A1168" s="13"/>
      <c r="B1168" s="13"/>
      <c r="C1168" s="324"/>
      <c r="D1168" s="324"/>
      <c r="E1168" s="324"/>
      <c r="F1168" s="324"/>
      <c r="G1168" s="324"/>
      <c r="H1168" s="324"/>
      <c r="I1168" s="324"/>
      <c r="J1168" s="324"/>
      <c r="K1168" s="324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20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  <c r="AT1168" s="13"/>
      <c r="AU1168" s="13"/>
      <c r="AV1168" s="13"/>
      <c r="AW1168" s="13"/>
      <c r="AX1168" s="13"/>
      <c r="AY1168" s="13"/>
      <c r="AZ1168" s="13"/>
      <c r="BA1168" s="13"/>
      <c r="BB1168" s="13"/>
    </row>
    <row r="1169" spans="1:54" ht="12.75">
      <c r="A1169" s="13"/>
      <c r="B1169" s="13"/>
      <c r="C1169" s="324"/>
      <c r="D1169" s="324"/>
      <c r="E1169" s="324"/>
      <c r="F1169" s="324"/>
      <c r="G1169" s="324"/>
      <c r="H1169" s="324"/>
      <c r="I1169" s="324"/>
      <c r="J1169" s="324"/>
      <c r="K1169" s="324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20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  <c r="AT1169" s="13"/>
      <c r="AU1169" s="13"/>
      <c r="AV1169" s="13"/>
      <c r="AW1169" s="13"/>
      <c r="AX1169" s="13"/>
      <c r="AY1169" s="13"/>
      <c r="AZ1169" s="13"/>
      <c r="BA1169" s="13"/>
      <c r="BB1169" s="13"/>
    </row>
    <row r="1170" spans="1:54" ht="12.75">
      <c r="A1170" s="13"/>
      <c r="B1170" s="13"/>
      <c r="C1170" s="324"/>
      <c r="D1170" s="324"/>
      <c r="E1170" s="324"/>
      <c r="F1170" s="324"/>
      <c r="G1170" s="324"/>
      <c r="H1170" s="324"/>
      <c r="I1170" s="324"/>
      <c r="J1170" s="324"/>
      <c r="K1170" s="324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20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  <c r="AT1170" s="13"/>
      <c r="AU1170" s="13"/>
      <c r="AV1170" s="13"/>
      <c r="AW1170" s="13"/>
      <c r="AX1170" s="13"/>
      <c r="AY1170" s="13"/>
      <c r="AZ1170" s="13"/>
      <c r="BA1170" s="13"/>
      <c r="BB1170" s="13"/>
    </row>
    <row r="1171" spans="1:54" ht="12.75">
      <c r="A1171" s="13"/>
      <c r="B1171" s="13"/>
      <c r="C1171" s="324"/>
      <c r="D1171" s="324"/>
      <c r="E1171" s="324"/>
      <c r="F1171" s="324"/>
      <c r="G1171" s="324"/>
      <c r="H1171" s="324"/>
      <c r="I1171" s="324"/>
      <c r="J1171" s="324"/>
      <c r="K1171" s="324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20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  <c r="AT1171" s="13"/>
      <c r="AU1171" s="13"/>
      <c r="AV1171" s="13"/>
      <c r="AW1171" s="13"/>
      <c r="AX1171" s="13"/>
      <c r="AY1171" s="13"/>
      <c r="AZ1171" s="13"/>
      <c r="BA1171" s="13"/>
      <c r="BB1171" s="13"/>
    </row>
    <row r="1172" spans="1:54" ht="12.75">
      <c r="A1172" s="13"/>
      <c r="B1172" s="13"/>
      <c r="C1172" s="324"/>
      <c r="D1172" s="324"/>
      <c r="E1172" s="324"/>
      <c r="F1172" s="324"/>
      <c r="G1172" s="324"/>
      <c r="H1172" s="324"/>
      <c r="I1172" s="324"/>
      <c r="J1172" s="324"/>
      <c r="K1172" s="324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20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  <c r="AT1172" s="13"/>
      <c r="AU1172" s="13"/>
      <c r="AV1172" s="13"/>
      <c r="AW1172" s="13"/>
      <c r="AX1172" s="13"/>
      <c r="AY1172" s="13"/>
      <c r="AZ1172" s="13"/>
      <c r="BA1172" s="13"/>
      <c r="BB1172" s="13"/>
    </row>
    <row r="1173" spans="1:54" ht="12.75">
      <c r="A1173" s="13"/>
      <c r="B1173" s="13"/>
      <c r="C1173" s="324"/>
      <c r="D1173" s="324"/>
      <c r="E1173" s="324"/>
      <c r="F1173" s="324"/>
      <c r="G1173" s="324"/>
      <c r="H1173" s="324"/>
      <c r="I1173" s="324"/>
      <c r="J1173" s="324"/>
      <c r="K1173" s="324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20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  <c r="AT1173" s="13"/>
      <c r="AU1173" s="13"/>
      <c r="AV1173" s="13"/>
      <c r="AW1173" s="13"/>
      <c r="AX1173" s="13"/>
      <c r="AY1173" s="13"/>
      <c r="AZ1173" s="13"/>
      <c r="BA1173" s="13"/>
      <c r="BB1173" s="13"/>
    </row>
    <row r="1174" spans="1:54" ht="12.75">
      <c r="A1174" s="13"/>
      <c r="B1174" s="13"/>
      <c r="C1174" s="324"/>
      <c r="D1174" s="324"/>
      <c r="E1174" s="324"/>
      <c r="F1174" s="324"/>
      <c r="G1174" s="324"/>
      <c r="H1174" s="324"/>
      <c r="I1174" s="324"/>
      <c r="J1174" s="324"/>
      <c r="K1174" s="324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20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  <c r="AT1174" s="13"/>
      <c r="AU1174" s="13"/>
      <c r="AV1174" s="13"/>
      <c r="AW1174" s="13"/>
      <c r="AX1174" s="13"/>
      <c r="AY1174" s="13"/>
      <c r="AZ1174" s="13"/>
      <c r="BA1174" s="13"/>
      <c r="BB1174" s="13"/>
    </row>
    <row r="1175" spans="1:54" ht="12.75">
      <c r="A1175" s="13"/>
      <c r="B1175" s="13"/>
      <c r="C1175" s="324"/>
      <c r="D1175" s="324"/>
      <c r="E1175" s="324"/>
      <c r="F1175" s="324"/>
      <c r="G1175" s="324"/>
      <c r="H1175" s="324"/>
      <c r="I1175" s="324"/>
      <c r="J1175" s="324"/>
      <c r="K1175" s="324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20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  <c r="AT1175" s="13"/>
      <c r="AU1175" s="13"/>
      <c r="AV1175" s="13"/>
      <c r="AW1175" s="13"/>
      <c r="AX1175" s="13"/>
      <c r="AY1175" s="13"/>
      <c r="AZ1175" s="13"/>
      <c r="BA1175" s="13"/>
      <c r="BB1175" s="13"/>
    </row>
    <row r="1176" spans="1:54" ht="12.75">
      <c r="A1176" s="13"/>
      <c r="B1176" s="13"/>
      <c r="C1176" s="324"/>
      <c r="D1176" s="324"/>
      <c r="E1176" s="324"/>
      <c r="F1176" s="324"/>
      <c r="G1176" s="324"/>
      <c r="H1176" s="324"/>
      <c r="I1176" s="324"/>
      <c r="J1176" s="324"/>
      <c r="K1176" s="324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20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  <c r="AT1176" s="13"/>
      <c r="AU1176" s="13"/>
      <c r="AV1176" s="13"/>
      <c r="AW1176" s="13"/>
      <c r="AX1176" s="13"/>
      <c r="AY1176" s="13"/>
      <c r="AZ1176" s="13"/>
      <c r="BA1176" s="13"/>
      <c r="BB1176" s="13"/>
    </row>
    <row r="1177" spans="1:54" ht="12.75">
      <c r="A1177" s="13"/>
      <c r="B1177" s="13"/>
      <c r="C1177" s="324"/>
      <c r="D1177" s="324"/>
      <c r="E1177" s="324"/>
      <c r="F1177" s="324"/>
      <c r="G1177" s="324"/>
      <c r="H1177" s="324"/>
      <c r="I1177" s="324"/>
      <c r="J1177" s="324"/>
      <c r="K1177" s="324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20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  <c r="AT1177" s="13"/>
      <c r="AU1177" s="13"/>
      <c r="AV1177" s="13"/>
      <c r="AW1177" s="13"/>
      <c r="AX1177" s="13"/>
      <c r="AY1177" s="13"/>
      <c r="AZ1177" s="13"/>
      <c r="BA1177" s="13"/>
      <c r="BB1177" s="13"/>
    </row>
    <row r="1178" spans="1:54" ht="12.75">
      <c r="A1178" s="13"/>
      <c r="B1178" s="13"/>
      <c r="C1178" s="324"/>
      <c r="D1178" s="324"/>
      <c r="E1178" s="324"/>
      <c r="F1178" s="324"/>
      <c r="G1178" s="324"/>
      <c r="H1178" s="324"/>
      <c r="I1178" s="324"/>
      <c r="J1178" s="324"/>
      <c r="K1178" s="324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20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13"/>
      <c r="AV1178" s="13"/>
      <c r="AW1178" s="13"/>
      <c r="AX1178" s="13"/>
      <c r="AY1178" s="13"/>
      <c r="AZ1178" s="13"/>
      <c r="BA1178" s="13"/>
      <c r="BB1178" s="13"/>
    </row>
    <row r="1179" spans="1:54" ht="12.75">
      <c r="A1179" s="13"/>
      <c r="B1179" s="13"/>
      <c r="C1179" s="324"/>
      <c r="D1179" s="324"/>
      <c r="E1179" s="324"/>
      <c r="F1179" s="324"/>
      <c r="G1179" s="324"/>
      <c r="H1179" s="324"/>
      <c r="I1179" s="324"/>
      <c r="J1179" s="324"/>
      <c r="K1179" s="324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20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13"/>
      <c r="AV1179" s="13"/>
      <c r="AW1179" s="13"/>
      <c r="AX1179" s="13"/>
      <c r="AY1179" s="13"/>
      <c r="AZ1179" s="13"/>
      <c r="BA1179" s="13"/>
      <c r="BB1179" s="13"/>
    </row>
    <row r="1180" spans="1:54" ht="12.75">
      <c r="A1180" s="13"/>
      <c r="B1180" s="13"/>
      <c r="C1180" s="324"/>
      <c r="D1180" s="324"/>
      <c r="E1180" s="324"/>
      <c r="F1180" s="324"/>
      <c r="G1180" s="324"/>
      <c r="H1180" s="324"/>
      <c r="I1180" s="324"/>
      <c r="J1180" s="324"/>
      <c r="K1180" s="324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20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  <c r="AT1180" s="13"/>
      <c r="AU1180" s="13"/>
      <c r="AV1180" s="13"/>
      <c r="AW1180" s="13"/>
      <c r="AX1180" s="13"/>
      <c r="AY1180" s="13"/>
      <c r="AZ1180" s="13"/>
      <c r="BA1180" s="13"/>
      <c r="BB1180" s="13"/>
    </row>
    <row r="1181" spans="1:54" ht="12.75">
      <c r="A1181" s="13"/>
      <c r="B1181" s="13"/>
      <c r="C1181" s="324"/>
      <c r="D1181" s="324"/>
      <c r="E1181" s="324"/>
      <c r="F1181" s="324"/>
      <c r="G1181" s="324"/>
      <c r="H1181" s="324"/>
      <c r="I1181" s="324"/>
      <c r="J1181" s="324"/>
      <c r="K1181" s="324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20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  <c r="AT1181" s="13"/>
      <c r="AU1181" s="13"/>
      <c r="AV1181" s="13"/>
      <c r="AW1181" s="13"/>
      <c r="AX1181" s="13"/>
      <c r="AY1181" s="13"/>
      <c r="AZ1181" s="13"/>
      <c r="BA1181" s="13"/>
      <c r="BB1181" s="13"/>
    </row>
    <row r="1182" spans="1:54" ht="12.75">
      <c r="A1182" s="13"/>
      <c r="B1182" s="13"/>
      <c r="C1182" s="324"/>
      <c r="D1182" s="324"/>
      <c r="E1182" s="324"/>
      <c r="F1182" s="324"/>
      <c r="G1182" s="324"/>
      <c r="H1182" s="324"/>
      <c r="I1182" s="324"/>
      <c r="J1182" s="324"/>
      <c r="K1182" s="324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20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  <c r="AT1182" s="13"/>
      <c r="AU1182" s="13"/>
      <c r="AV1182" s="13"/>
      <c r="AW1182" s="13"/>
      <c r="AX1182" s="13"/>
      <c r="AY1182" s="13"/>
      <c r="AZ1182" s="13"/>
      <c r="BA1182" s="13"/>
      <c r="BB1182" s="13"/>
    </row>
    <row r="1183" spans="1:54" ht="12.75">
      <c r="A1183" s="13"/>
      <c r="B1183" s="13"/>
      <c r="C1183" s="324"/>
      <c r="D1183" s="324"/>
      <c r="E1183" s="324"/>
      <c r="F1183" s="324"/>
      <c r="G1183" s="324"/>
      <c r="H1183" s="324"/>
      <c r="I1183" s="324"/>
      <c r="J1183" s="324"/>
      <c r="K1183" s="324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20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  <c r="AT1183" s="13"/>
      <c r="AU1183" s="13"/>
      <c r="AV1183" s="13"/>
      <c r="AW1183" s="13"/>
      <c r="AX1183" s="13"/>
      <c r="AY1183" s="13"/>
      <c r="AZ1183" s="13"/>
      <c r="BA1183" s="13"/>
      <c r="BB1183" s="13"/>
    </row>
    <row r="1184" spans="1:54" ht="12.75">
      <c r="A1184" s="13"/>
      <c r="B1184" s="13"/>
      <c r="C1184" s="324"/>
      <c r="D1184" s="324"/>
      <c r="E1184" s="324"/>
      <c r="F1184" s="324"/>
      <c r="G1184" s="324"/>
      <c r="H1184" s="324"/>
      <c r="I1184" s="324"/>
      <c r="J1184" s="324"/>
      <c r="K1184" s="324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20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  <c r="AT1184" s="13"/>
      <c r="AU1184" s="13"/>
      <c r="AV1184" s="13"/>
      <c r="AW1184" s="13"/>
      <c r="AX1184" s="13"/>
      <c r="AY1184" s="13"/>
      <c r="AZ1184" s="13"/>
      <c r="BA1184" s="13"/>
      <c r="BB1184" s="13"/>
    </row>
    <row r="1185" spans="1:54" ht="12.75">
      <c r="A1185" s="13"/>
      <c r="B1185" s="13"/>
      <c r="C1185" s="324"/>
      <c r="D1185" s="324"/>
      <c r="E1185" s="324"/>
      <c r="F1185" s="324"/>
      <c r="G1185" s="324"/>
      <c r="H1185" s="324"/>
      <c r="I1185" s="324"/>
      <c r="J1185" s="324"/>
      <c r="K1185" s="324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20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  <c r="AT1185" s="13"/>
      <c r="AU1185" s="13"/>
      <c r="AV1185" s="13"/>
      <c r="AW1185" s="13"/>
      <c r="AX1185" s="13"/>
      <c r="AY1185" s="13"/>
      <c r="AZ1185" s="13"/>
      <c r="BA1185" s="13"/>
      <c r="BB1185" s="13"/>
    </row>
    <row r="1186" spans="1:54" ht="12.75">
      <c r="A1186" s="13"/>
      <c r="B1186" s="13"/>
      <c r="C1186" s="324"/>
      <c r="D1186" s="324"/>
      <c r="E1186" s="324"/>
      <c r="F1186" s="324"/>
      <c r="G1186" s="324"/>
      <c r="H1186" s="324"/>
      <c r="I1186" s="324"/>
      <c r="J1186" s="324"/>
      <c r="K1186" s="324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20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13"/>
      <c r="AV1186" s="13"/>
      <c r="AW1186" s="13"/>
      <c r="AX1186" s="13"/>
      <c r="AY1186" s="13"/>
      <c r="AZ1186" s="13"/>
      <c r="BA1186" s="13"/>
      <c r="BB1186" s="13"/>
    </row>
    <row r="1187" spans="1:54" ht="12.75">
      <c r="A1187" s="13"/>
      <c r="B1187" s="13"/>
      <c r="C1187" s="324"/>
      <c r="D1187" s="324"/>
      <c r="E1187" s="324"/>
      <c r="F1187" s="324"/>
      <c r="G1187" s="324"/>
      <c r="H1187" s="324"/>
      <c r="I1187" s="324"/>
      <c r="J1187" s="324"/>
      <c r="K1187" s="324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20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13"/>
      <c r="AV1187" s="13"/>
      <c r="AW1187" s="13"/>
      <c r="AX1187" s="13"/>
      <c r="AY1187" s="13"/>
      <c r="AZ1187" s="13"/>
      <c r="BA1187" s="13"/>
      <c r="BB1187" s="13"/>
    </row>
    <row r="1188" spans="1:54" ht="12.75">
      <c r="A1188" s="13"/>
      <c r="B1188" s="13"/>
      <c r="C1188" s="324"/>
      <c r="D1188" s="324"/>
      <c r="E1188" s="324"/>
      <c r="F1188" s="324"/>
      <c r="G1188" s="324"/>
      <c r="H1188" s="324"/>
      <c r="I1188" s="324"/>
      <c r="J1188" s="324"/>
      <c r="K1188" s="324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20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  <c r="AT1188" s="13"/>
      <c r="AU1188" s="13"/>
      <c r="AV1188" s="13"/>
      <c r="AW1188" s="13"/>
      <c r="AX1188" s="13"/>
      <c r="AY1188" s="13"/>
      <c r="AZ1188" s="13"/>
      <c r="BA1188" s="13"/>
      <c r="BB1188" s="13"/>
    </row>
    <row r="1189" spans="1:54" ht="12.75">
      <c r="A1189" s="13"/>
      <c r="B1189" s="13"/>
      <c r="C1189" s="324"/>
      <c r="D1189" s="324"/>
      <c r="E1189" s="324"/>
      <c r="F1189" s="324"/>
      <c r="G1189" s="324"/>
      <c r="H1189" s="324"/>
      <c r="I1189" s="324"/>
      <c r="J1189" s="324"/>
      <c r="K1189" s="324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20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  <c r="AT1189" s="13"/>
      <c r="AU1189" s="13"/>
      <c r="AV1189" s="13"/>
      <c r="AW1189" s="13"/>
      <c r="AX1189" s="13"/>
      <c r="AY1189" s="13"/>
      <c r="AZ1189" s="13"/>
      <c r="BA1189" s="13"/>
      <c r="BB1189" s="13"/>
    </row>
    <row r="1190" spans="1:54" ht="12.75">
      <c r="A1190" s="13"/>
      <c r="B1190" s="13"/>
      <c r="C1190" s="324"/>
      <c r="D1190" s="324"/>
      <c r="E1190" s="324"/>
      <c r="F1190" s="324"/>
      <c r="G1190" s="324"/>
      <c r="H1190" s="324"/>
      <c r="I1190" s="324"/>
      <c r="J1190" s="324"/>
      <c r="K1190" s="324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20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13"/>
      <c r="AV1190" s="13"/>
      <c r="AW1190" s="13"/>
      <c r="AX1190" s="13"/>
      <c r="AY1190" s="13"/>
      <c r="AZ1190" s="13"/>
      <c r="BA1190" s="13"/>
      <c r="BB1190" s="13"/>
    </row>
    <row r="1191" spans="1:54" ht="12.75">
      <c r="A1191" s="13"/>
      <c r="B1191" s="13"/>
      <c r="C1191" s="324"/>
      <c r="D1191" s="324"/>
      <c r="E1191" s="324"/>
      <c r="F1191" s="324"/>
      <c r="G1191" s="324"/>
      <c r="H1191" s="324"/>
      <c r="I1191" s="324"/>
      <c r="J1191" s="324"/>
      <c r="K1191" s="324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20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13"/>
      <c r="AV1191" s="13"/>
      <c r="AW1191" s="13"/>
      <c r="AX1191" s="13"/>
      <c r="AY1191" s="13"/>
      <c r="AZ1191" s="13"/>
      <c r="BA1191" s="13"/>
      <c r="BB1191" s="13"/>
    </row>
    <row r="1192" spans="1:54" ht="12.75">
      <c r="A1192" s="13"/>
      <c r="B1192" s="13"/>
      <c r="C1192" s="324"/>
      <c r="D1192" s="324"/>
      <c r="E1192" s="324"/>
      <c r="F1192" s="324"/>
      <c r="G1192" s="324"/>
      <c r="H1192" s="324"/>
      <c r="I1192" s="324"/>
      <c r="J1192" s="324"/>
      <c r="K1192" s="324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20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13"/>
      <c r="AV1192" s="13"/>
      <c r="AW1192" s="13"/>
      <c r="AX1192" s="13"/>
      <c r="AY1192" s="13"/>
      <c r="AZ1192" s="13"/>
      <c r="BA1192" s="13"/>
      <c r="BB1192" s="13"/>
    </row>
    <row r="1193" spans="1:54" ht="12.75">
      <c r="A1193" s="13"/>
      <c r="B1193" s="13"/>
      <c r="C1193" s="324"/>
      <c r="D1193" s="324"/>
      <c r="E1193" s="324"/>
      <c r="F1193" s="324"/>
      <c r="G1193" s="324"/>
      <c r="H1193" s="324"/>
      <c r="I1193" s="324"/>
      <c r="J1193" s="324"/>
      <c r="K1193" s="324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20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13"/>
      <c r="AV1193" s="13"/>
      <c r="AW1193" s="13"/>
      <c r="AX1193" s="13"/>
      <c r="AY1193" s="13"/>
      <c r="AZ1193" s="13"/>
      <c r="BA1193" s="13"/>
      <c r="BB1193" s="13"/>
    </row>
    <row r="1194" spans="1:54" ht="12.75">
      <c r="A1194" s="13"/>
      <c r="B1194" s="13"/>
      <c r="C1194" s="324"/>
      <c r="D1194" s="324"/>
      <c r="E1194" s="324"/>
      <c r="F1194" s="324"/>
      <c r="G1194" s="324"/>
      <c r="H1194" s="324"/>
      <c r="I1194" s="324"/>
      <c r="J1194" s="324"/>
      <c r="K1194" s="324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20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13"/>
      <c r="AV1194" s="13"/>
      <c r="AW1194" s="13"/>
      <c r="AX1194" s="13"/>
      <c r="AY1194" s="13"/>
      <c r="AZ1194" s="13"/>
      <c r="BA1194" s="13"/>
      <c r="BB1194" s="13"/>
    </row>
    <row r="1195" spans="1:54" ht="12.75">
      <c r="A1195" s="13"/>
      <c r="B1195" s="13"/>
      <c r="C1195" s="324"/>
      <c r="D1195" s="324"/>
      <c r="E1195" s="324"/>
      <c r="F1195" s="324"/>
      <c r="G1195" s="324"/>
      <c r="H1195" s="324"/>
      <c r="I1195" s="324"/>
      <c r="J1195" s="324"/>
      <c r="K1195" s="324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20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13"/>
      <c r="AV1195" s="13"/>
      <c r="AW1195" s="13"/>
      <c r="AX1195" s="13"/>
      <c r="AY1195" s="13"/>
      <c r="AZ1195" s="13"/>
      <c r="BA1195" s="13"/>
      <c r="BB1195" s="13"/>
    </row>
    <row r="1196" spans="1:54" ht="12.75">
      <c r="A1196" s="13"/>
      <c r="B1196" s="13"/>
      <c r="C1196" s="324"/>
      <c r="D1196" s="324"/>
      <c r="E1196" s="324"/>
      <c r="F1196" s="324"/>
      <c r="G1196" s="324"/>
      <c r="H1196" s="324"/>
      <c r="I1196" s="324"/>
      <c r="J1196" s="324"/>
      <c r="K1196" s="324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20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13"/>
      <c r="AV1196" s="13"/>
      <c r="AW1196" s="13"/>
      <c r="AX1196" s="13"/>
      <c r="AY1196" s="13"/>
      <c r="AZ1196" s="13"/>
      <c r="BA1196" s="13"/>
      <c r="BB1196" s="13"/>
    </row>
    <row r="1197" spans="1:54" ht="12.75">
      <c r="A1197" s="13"/>
      <c r="B1197" s="13"/>
      <c r="C1197" s="324"/>
      <c r="D1197" s="324"/>
      <c r="E1197" s="324"/>
      <c r="F1197" s="324"/>
      <c r="G1197" s="324"/>
      <c r="H1197" s="324"/>
      <c r="I1197" s="324"/>
      <c r="J1197" s="324"/>
      <c r="K1197" s="324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20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13"/>
      <c r="AV1197" s="13"/>
      <c r="AW1197" s="13"/>
      <c r="AX1197" s="13"/>
      <c r="AY1197" s="13"/>
      <c r="AZ1197" s="13"/>
      <c r="BA1197" s="13"/>
      <c r="BB1197" s="13"/>
    </row>
    <row r="1198" spans="1:54" ht="12.75">
      <c r="A1198" s="13"/>
      <c r="B1198" s="13"/>
      <c r="C1198" s="324"/>
      <c r="D1198" s="324"/>
      <c r="E1198" s="324"/>
      <c r="F1198" s="324"/>
      <c r="G1198" s="324"/>
      <c r="H1198" s="324"/>
      <c r="I1198" s="324"/>
      <c r="J1198" s="324"/>
      <c r="K1198" s="324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20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13"/>
      <c r="AV1198" s="13"/>
      <c r="AW1198" s="13"/>
      <c r="AX1198" s="13"/>
      <c r="AY1198" s="13"/>
      <c r="AZ1198" s="13"/>
      <c r="BA1198" s="13"/>
      <c r="BB1198" s="13"/>
    </row>
    <row r="1199" spans="1:54" ht="12.75">
      <c r="A1199" s="13"/>
      <c r="B1199" s="13"/>
      <c r="C1199" s="324"/>
      <c r="D1199" s="324"/>
      <c r="E1199" s="324"/>
      <c r="F1199" s="324"/>
      <c r="G1199" s="324"/>
      <c r="H1199" s="324"/>
      <c r="I1199" s="324"/>
      <c r="J1199" s="324"/>
      <c r="K1199" s="324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20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13"/>
      <c r="AV1199" s="13"/>
      <c r="AW1199" s="13"/>
      <c r="AX1199" s="13"/>
      <c r="AY1199" s="13"/>
      <c r="AZ1199" s="13"/>
      <c r="BA1199" s="13"/>
      <c r="BB1199" s="13"/>
    </row>
    <row r="1200" spans="1:54" ht="12.75">
      <c r="A1200" s="13"/>
      <c r="B1200" s="13"/>
      <c r="C1200" s="324"/>
      <c r="D1200" s="324"/>
      <c r="E1200" s="324"/>
      <c r="F1200" s="324"/>
      <c r="G1200" s="324"/>
      <c r="H1200" s="324"/>
      <c r="I1200" s="324"/>
      <c r="J1200" s="324"/>
      <c r="K1200" s="324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20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13"/>
      <c r="AV1200" s="13"/>
      <c r="AW1200" s="13"/>
      <c r="AX1200" s="13"/>
      <c r="AY1200" s="13"/>
      <c r="AZ1200" s="13"/>
      <c r="BA1200" s="13"/>
      <c r="BB1200" s="13"/>
    </row>
    <row r="1201" spans="1:54" ht="12.75">
      <c r="A1201" s="13"/>
      <c r="B1201" s="13"/>
      <c r="C1201" s="324"/>
      <c r="D1201" s="324"/>
      <c r="E1201" s="324"/>
      <c r="F1201" s="324"/>
      <c r="G1201" s="324"/>
      <c r="H1201" s="324"/>
      <c r="I1201" s="324"/>
      <c r="J1201" s="324"/>
      <c r="K1201" s="324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20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13"/>
      <c r="AV1201" s="13"/>
      <c r="AW1201" s="13"/>
      <c r="AX1201" s="13"/>
      <c r="AY1201" s="13"/>
      <c r="AZ1201" s="13"/>
      <c r="BA1201" s="13"/>
      <c r="BB1201" s="13"/>
    </row>
    <row r="1202" spans="1:54" ht="12.75">
      <c r="A1202" s="13"/>
      <c r="B1202" s="13"/>
      <c r="C1202" s="324"/>
      <c r="D1202" s="324"/>
      <c r="E1202" s="324"/>
      <c r="F1202" s="324"/>
      <c r="G1202" s="324"/>
      <c r="H1202" s="324"/>
      <c r="I1202" s="324"/>
      <c r="J1202" s="324"/>
      <c r="K1202" s="324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20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13"/>
      <c r="AV1202" s="13"/>
      <c r="AW1202" s="13"/>
      <c r="AX1202" s="13"/>
      <c r="AY1202" s="13"/>
      <c r="AZ1202" s="13"/>
      <c r="BA1202" s="13"/>
      <c r="BB1202" s="13"/>
    </row>
    <row r="1203" spans="1:54" ht="12.75">
      <c r="A1203" s="13"/>
      <c r="B1203" s="13"/>
      <c r="C1203" s="324"/>
      <c r="D1203" s="324"/>
      <c r="E1203" s="324"/>
      <c r="F1203" s="324"/>
      <c r="G1203" s="324"/>
      <c r="H1203" s="324"/>
      <c r="I1203" s="324"/>
      <c r="J1203" s="324"/>
      <c r="K1203" s="324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20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13"/>
      <c r="AV1203" s="13"/>
      <c r="AW1203" s="13"/>
      <c r="AX1203" s="13"/>
      <c r="AY1203" s="13"/>
      <c r="AZ1203" s="13"/>
      <c r="BA1203" s="13"/>
      <c r="BB1203" s="13"/>
    </row>
    <row r="1204" spans="1:54" ht="12.75">
      <c r="A1204" s="13"/>
      <c r="B1204" s="13"/>
      <c r="C1204" s="324"/>
      <c r="D1204" s="324"/>
      <c r="E1204" s="324"/>
      <c r="F1204" s="324"/>
      <c r="G1204" s="324"/>
      <c r="H1204" s="324"/>
      <c r="I1204" s="324"/>
      <c r="J1204" s="324"/>
      <c r="K1204" s="324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20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13"/>
      <c r="AV1204" s="13"/>
      <c r="AW1204" s="13"/>
      <c r="AX1204" s="13"/>
      <c r="AY1204" s="13"/>
      <c r="AZ1204" s="13"/>
      <c r="BA1204" s="13"/>
      <c r="BB1204" s="13"/>
    </row>
    <row r="1205" spans="1:54" ht="12.75">
      <c r="A1205" s="13"/>
      <c r="B1205" s="13"/>
      <c r="C1205" s="324"/>
      <c r="D1205" s="324"/>
      <c r="E1205" s="324"/>
      <c r="F1205" s="324"/>
      <c r="G1205" s="324"/>
      <c r="H1205" s="324"/>
      <c r="I1205" s="324"/>
      <c r="J1205" s="324"/>
      <c r="K1205" s="324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20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13"/>
      <c r="AV1205" s="13"/>
      <c r="AW1205" s="13"/>
      <c r="AX1205" s="13"/>
      <c r="AY1205" s="13"/>
      <c r="AZ1205" s="13"/>
      <c r="BA1205" s="13"/>
      <c r="BB1205" s="13"/>
    </row>
    <row r="1206" spans="1:54" ht="12.75">
      <c r="A1206" s="13"/>
      <c r="B1206" s="13"/>
      <c r="C1206" s="324"/>
      <c r="D1206" s="324"/>
      <c r="E1206" s="324"/>
      <c r="F1206" s="324"/>
      <c r="G1206" s="324"/>
      <c r="H1206" s="324"/>
      <c r="I1206" s="324"/>
      <c r="J1206" s="324"/>
      <c r="K1206" s="324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20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13"/>
      <c r="AV1206" s="13"/>
      <c r="AW1206" s="13"/>
      <c r="AX1206" s="13"/>
      <c r="AY1206" s="13"/>
      <c r="AZ1206" s="13"/>
      <c r="BA1206" s="13"/>
      <c r="BB1206" s="13"/>
    </row>
    <row r="1207" spans="1:54" ht="12.75">
      <c r="A1207" s="13"/>
      <c r="B1207" s="13"/>
      <c r="C1207" s="324"/>
      <c r="D1207" s="324"/>
      <c r="E1207" s="324"/>
      <c r="F1207" s="324"/>
      <c r="G1207" s="324"/>
      <c r="H1207" s="324"/>
      <c r="I1207" s="324"/>
      <c r="J1207" s="324"/>
      <c r="K1207" s="324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20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13"/>
      <c r="AV1207" s="13"/>
      <c r="AW1207" s="13"/>
      <c r="AX1207" s="13"/>
      <c r="AY1207" s="13"/>
      <c r="AZ1207" s="13"/>
      <c r="BA1207" s="13"/>
      <c r="BB1207" s="13"/>
    </row>
    <row r="1208" spans="1:54" ht="12.75">
      <c r="A1208" s="13"/>
      <c r="B1208" s="13"/>
      <c r="C1208" s="324"/>
      <c r="D1208" s="324"/>
      <c r="E1208" s="324"/>
      <c r="F1208" s="324"/>
      <c r="G1208" s="324"/>
      <c r="H1208" s="324"/>
      <c r="I1208" s="324"/>
      <c r="J1208" s="324"/>
      <c r="K1208" s="324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20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13"/>
      <c r="AV1208" s="13"/>
      <c r="AW1208" s="13"/>
      <c r="AX1208" s="13"/>
      <c r="AY1208" s="13"/>
      <c r="AZ1208" s="13"/>
      <c r="BA1208" s="13"/>
      <c r="BB1208" s="13"/>
    </row>
    <row r="1209" spans="1:54" ht="12.75">
      <c r="A1209" s="13"/>
      <c r="B1209" s="13"/>
      <c r="C1209" s="324"/>
      <c r="D1209" s="324"/>
      <c r="E1209" s="324"/>
      <c r="F1209" s="324"/>
      <c r="G1209" s="324"/>
      <c r="H1209" s="324"/>
      <c r="I1209" s="324"/>
      <c r="J1209" s="324"/>
      <c r="K1209" s="324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20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13"/>
      <c r="AV1209" s="13"/>
      <c r="AW1209" s="13"/>
      <c r="AX1209" s="13"/>
      <c r="AY1209" s="13"/>
      <c r="AZ1209" s="13"/>
      <c r="BA1209" s="13"/>
      <c r="BB1209" s="13"/>
    </row>
    <row r="1210" spans="1:54" ht="12.75">
      <c r="A1210" s="13"/>
      <c r="B1210" s="13"/>
      <c r="C1210" s="324"/>
      <c r="D1210" s="324"/>
      <c r="E1210" s="324"/>
      <c r="F1210" s="324"/>
      <c r="G1210" s="324"/>
      <c r="H1210" s="324"/>
      <c r="I1210" s="324"/>
      <c r="J1210" s="324"/>
      <c r="K1210" s="324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20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13"/>
      <c r="AV1210" s="13"/>
      <c r="AW1210" s="13"/>
      <c r="AX1210" s="13"/>
      <c r="AY1210" s="13"/>
      <c r="AZ1210" s="13"/>
      <c r="BA1210" s="13"/>
      <c r="BB1210" s="13"/>
    </row>
    <row r="1211" spans="1:54" ht="12.75">
      <c r="A1211" s="13"/>
      <c r="B1211" s="13"/>
      <c r="C1211" s="324"/>
      <c r="D1211" s="324"/>
      <c r="E1211" s="324"/>
      <c r="F1211" s="324"/>
      <c r="G1211" s="324"/>
      <c r="H1211" s="324"/>
      <c r="I1211" s="324"/>
      <c r="J1211" s="324"/>
      <c r="K1211" s="324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20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13"/>
      <c r="AV1211" s="13"/>
      <c r="AW1211" s="13"/>
      <c r="AX1211" s="13"/>
      <c r="AY1211" s="13"/>
      <c r="AZ1211" s="13"/>
      <c r="BA1211" s="13"/>
      <c r="BB1211" s="13"/>
    </row>
    <row r="1212" spans="1:54" ht="12.75">
      <c r="A1212" s="13"/>
      <c r="B1212" s="13"/>
      <c r="C1212" s="324"/>
      <c r="D1212" s="324"/>
      <c r="E1212" s="324"/>
      <c r="F1212" s="324"/>
      <c r="G1212" s="324"/>
      <c r="H1212" s="324"/>
      <c r="I1212" s="324"/>
      <c r="J1212" s="324"/>
      <c r="K1212" s="324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20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13"/>
      <c r="AV1212" s="13"/>
      <c r="AW1212" s="13"/>
      <c r="AX1212" s="13"/>
      <c r="AY1212" s="13"/>
      <c r="AZ1212" s="13"/>
      <c r="BA1212" s="13"/>
      <c r="BB1212" s="13"/>
    </row>
    <row r="1213" spans="1:54" ht="12.75">
      <c r="A1213" s="13"/>
      <c r="B1213" s="13"/>
      <c r="C1213" s="324"/>
      <c r="D1213" s="324"/>
      <c r="E1213" s="324"/>
      <c r="F1213" s="324"/>
      <c r="G1213" s="324"/>
      <c r="H1213" s="324"/>
      <c r="I1213" s="324"/>
      <c r="J1213" s="324"/>
      <c r="K1213" s="324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20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13"/>
      <c r="AV1213" s="13"/>
      <c r="AW1213" s="13"/>
      <c r="AX1213" s="13"/>
      <c r="AY1213" s="13"/>
      <c r="AZ1213" s="13"/>
      <c r="BA1213" s="13"/>
      <c r="BB1213" s="13"/>
    </row>
    <row r="1214" spans="1:54" ht="12.75">
      <c r="A1214" s="13"/>
      <c r="B1214" s="13"/>
      <c r="C1214" s="324"/>
      <c r="D1214" s="324"/>
      <c r="E1214" s="324"/>
      <c r="F1214" s="324"/>
      <c r="G1214" s="324"/>
      <c r="H1214" s="324"/>
      <c r="I1214" s="324"/>
      <c r="J1214" s="324"/>
      <c r="K1214" s="324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20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  <c r="AT1214" s="13"/>
      <c r="AU1214" s="13"/>
      <c r="AV1214" s="13"/>
      <c r="AW1214" s="13"/>
      <c r="AX1214" s="13"/>
      <c r="AY1214" s="13"/>
      <c r="AZ1214" s="13"/>
      <c r="BA1214" s="13"/>
      <c r="BB1214" s="13"/>
    </row>
    <row r="1215" spans="1:54" ht="12.75">
      <c r="A1215" s="13"/>
      <c r="B1215" s="13"/>
      <c r="C1215" s="324"/>
      <c r="D1215" s="324"/>
      <c r="E1215" s="324"/>
      <c r="F1215" s="324"/>
      <c r="G1215" s="324"/>
      <c r="H1215" s="324"/>
      <c r="I1215" s="324"/>
      <c r="J1215" s="324"/>
      <c r="K1215" s="324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20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13"/>
      <c r="AV1215" s="13"/>
      <c r="AW1215" s="13"/>
      <c r="AX1215" s="13"/>
      <c r="AY1215" s="13"/>
      <c r="AZ1215" s="13"/>
      <c r="BA1215" s="13"/>
      <c r="BB1215" s="13"/>
    </row>
    <row r="1216" spans="1:54" ht="12.75">
      <c r="A1216" s="13"/>
      <c r="B1216" s="13"/>
      <c r="C1216" s="324"/>
      <c r="D1216" s="324"/>
      <c r="E1216" s="324"/>
      <c r="F1216" s="324"/>
      <c r="G1216" s="324"/>
      <c r="H1216" s="324"/>
      <c r="I1216" s="324"/>
      <c r="J1216" s="324"/>
      <c r="K1216" s="324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20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13"/>
      <c r="AV1216" s="13"/>
      <c r="AW1216" s="13"/>
      <c r="AX1216" s="13"/>
      <c r="AY1216" s="13"/>
      <c r="AZ1216" s="13"/>
      <c r="BA1216" s="13"/>
      <c r="BB1216" s="13"/>
    </row>
    <row r="1217" spans="1:54" ht="12.75">
      <c r="A1217" s="13"/>
      <c r="B1217" s="13"/>
      <c r="C1217" s="324"/>
      <c r="D1217" s="324"/>
      <c r="E1217" s="324"/>
      <c r="F1217" s="324"/>
      <c r="G1217" s="324"/>
      <c r="H1217" s="324"/>
      <c r="I1217" s="324"/>
      <c r="J1217" s="324"/>
      <c r="K1217" s="324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20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  <c r="AT1217" s="13"/>
      <c r="AU1217" s="13"/>
      <c r="AV1217" s="13"/>
      <c r="AW1217" s="13"/>
      <c r="AX1217" s="13"/>
      <c r="AY1217" s="13"/>
      <c r="AZ1217" s="13"/>
      <c r="BA1217" s="13"/>
      <c r="BB1217" s="13"/>
    </row>
    <row r="1218" spans="1:54" ht="12.75">
      <c r="A1218" s="13"/>
      <c r="B1218" s="13"/>
      <c r="C1218" s="324"/>
      <c r="D1218" s="324"/>
      <c r="E1218" s="324"/>
      <c r="F1218" s="324"/>
      <c r="G1218" s="324"/>
      <c r="H1218" s="324"/>
      <c r="I1218" s="324"/>
      <c r="J1218" s="324"/>
      <c r="K1218" s="324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20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  <c r="AT1218" s="13"/>
      <c r="AU1218" s="13"/>
      <c r="AV1218" s="13"/>
      <c r="AW1218" s="13"/>
      <c r="AX1218" s="13"/>
      <c r="AY1218" s="13"/>
      <c r="AZ1218" s="13"/>
      <c r="BA1218" s="13"/>
      <c r="BB1218" s="13"/>
    </row>
    <row r="1219" spans="1:54" ht="12.75">
      <c r="A1219" s="13"/>
      <c r="B1219" s="13"/>
      <c r="C1219" s="324"/>
      <c r="D1219" s="324"/>
      <c r="E1219" s="324"/>
      <c r="F1219" s="324"/>
      <c r="G1219" s="324"/>
      <c r="H1219" s="324"/>
      <c r="I1219" s="324"/>
      <c r="J1219" s="324"/>
      <c r="K1219" s="324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20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  <c r="AT1219" s="13"/>
      <c r="AU1219" s="13"/>
      <c r="AV1219" s="13"/>
      <c r="AW1219" s="13"/>
      <c r="AX1219" s="13"/>
      <c r="AY1219" s="13"/>
      <c r="AZ1219" s="13"/>
      <c r="BA1219" s="13"/>
      <c r="BB1219" s="13"/>
    </row>
    <row r="1220" spans="1:54" ht="12.75">
      <c r="A1220" s="13"/>
      <c r="B1220" s="13"/>
      <c r="C1220" s="324"/>
      <c r="D1220" s="324"/>
      <c r="E1220" s="324"/>
      <c r="F1220" s="324"/>
      <c r="G1220" s="324"/>
      <c r="H1220" s="324"/>
      <c r="I1220" s="324"/>
      <c r="J1220" s="324"/>
      <c r="K1220" s="324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20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  <c r="AT1220" s="13"/>
      <c r="AU1220" s="13"/>
      <c r="AV1220" s="13"/>
      <c r="AW1220" s="13"/>
      <c r="AX1220" s="13"/>
      <c r="AY1220" s="13"/>
      <c r="AZ1220" s="13"/>
      <c r="BA1220" s="13"/>
      <c r="BB1220" s="13"/>
    </row>
    <row r="1221" spans="1:54" ht="12.75">
      <c r="A1221" s="13"/>
      <c r="B1221" s="13"/>
      <c r="C1221" s="324"/>
      <c r="D1221" s="324"/>
      <c r="E1221" s="324"/>
      <c r="F1221" s="324"/>
      <c r="G1221" s="324"/>
      <c r="H1221" s="324"/>
      <c r="I1221" s="324"/>
      <c r="J1221" s="324"/>
      <c r="K1221" s="324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20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  <c r="AT1221" s="13"/>
      <c r="AU1221" s="13"/>
      <c r="AV1221" s="13"/>
      <c r="AW1221" s="13"/>
      <c r="AX1221" s="13"/>
      <c r="AY1221" s="13"/>
      <c r="AZ1221" s="13"/>
      <c r="BA1221" s="13"/>
      <c r="BB1221" s="13"/>
    </row>
    <row r="1222" spans="1:54" ht="12.75">
      <c r="A1222" s="13"/>
      <c r="B1222" s="13"/>
      <c r="C1222" s="324"/>
      <c r="D1222" s="324"/>
      <c r="E1222" s="324"/>
      <c r="F1222" s="324"/>
      <c r="G1222" s="324"/>
      <c r="H1222" s="324"/>
      <c r="I1222" s="324"/>
      <c r="J1222" s="324"/>
      <c r="K1222" s="324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20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  <c r="AT1222" s="13"/>
      <c r="AU1222" s="13"/>
      <c r="AV1222" s="13"/>
      <c r="AW1222" s="13"/>
      <c r="AX1222" s="13"/>
      <c r="AY1222" s="13"/>
      <c r="AZ1222" s="13"/>
      <c r="BA1222" s="13"/>
      <c r="BB1222" s="13"/>
    </row>
    <row r="1223" spans="1:54" ht="12.75">
      <c r="A1223" s="13"/>
      <c r="B1223" s="13"/>
      <c r="C1223" s="324"/>
      <c r="D1223" s="324"/>
      <c r="E1223" s="324"/>
      <c r="F1223" s="324"/>
      <c r="G1223" s="324"/>
      <c r="H1223" s="324"/>
      <c r="I1223" s="324"/>
      <c r="J1223" s="324"/>
      <c r="K1223" s="324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20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  <c r="AT1223" s="13"/>
      <c r="AU1223" s="13"/>
      <c r="AV1223" s="13"/>
      <c r="AW1223" s="13"/>
      <c r="AX1223" s="13"/>
      <c r="AY1223" s="13"/>
      <c r="AZ1223" s="13"/>
      <c r="BA1223" s="13"/>
      <c r="BB1223" s="13"/>
    </row>
    <row r="1224" spans="1:54" ht="12.75">
      <c r="A1224" s="13"/>
      <c r="B1224" s="13"/>
      <c r="C1224" s="324"/>
      <c r="D1224" s="324"/>
      <c r="E1224" s="324"/>
      <c r="F1224" s="324"/>
      <c r="G1224" s="324"/>
      <c r="H1224" s="324"/>
      <c r="I1224" s="324"/>
      <c r="J1224" s="324"/>
      <c r="K1224" s="324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20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  <c r="AT1224" s="13"/>
      <c r="AU1224" s="13"/>
      <c r="AV1224" s="13"/>
      <c r="AW1224" s="13"/>
      <c r="AX1224" s="13"/>
      <c r="AY1224" s="13"/>
      <c r="AZ1224" s="13"/>
      <c r="BA1224" s="13"/>
      <c r="BB1224" s="13"/>
    </row>
    <row r="1225" spans="1:54" ht="12.75">
      <c r="A1225" s="13"/>
      <c r="B1225" s="13"/>
      <c r="C1225" s="324"/>
      <c r="D1225" s="324"/>
      <c r="E1225" s="324"/>
      <c r="F1225" s="324"/>
      <c r="G1225" s="324"/>
      <c r="H1225" s="324"/>
      <c r="I1225" s="324"/>
      <c r="J1225" s="324"/>
      <c r="K1225" s="324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20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  <c r="AT1225" s="13"/>
      <c r="AU1225" s="13"/>
      <c r="AV1225" s="13"/>
      <c r="AW1225" s="13"/>
      <c r="AX1225" s="13"/>
      <c r="AY1225" s="13"/>
      <c r="AZ1225" s="13"/>
      <c r="BA1225" s="13"/>
      <c r="BB1225" s="13"/>
    </row>
    <row r="1226" spans="1:54" ht="12.75">
      <c r="A1226" s="13"/>
      <c r="B1226" s="13"/>
      <c r="C1226" s="324"/>
      <c r="D1226" s="324"/>
      <c r="E1226" s="324"/>
      <c r="F1226" s="324"/>
      <c r="G1226" s="324"/>
      <c r="H1226" s="324"/>
      <c r="I1226" s="324"/>
      <c r="J1226" s="324"/>
      <c r="K1226" s="324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20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  <c r="AT1226" s="13"/>
      <c r="AU1226" s="13"/>
      <c r="AV1226" s="13"/>
      <c r="AW1226" s="13"/>
      <c r="AX1226" s="13"/>
      <c r="AY1226" s="13"/>
      <c r="AZ1226" s="13"/>
      <c r="BA1226" s="13"/>
      <c r="BB1226" s="13"/>
    </row>
    <row r="1227" spans="1:54" ht="12.75">
      <c r="A1227" s="13"/>
      <c r="B1227" s="13"/>
      <c r="C1227" s="324"/>
      <c r="D1227" s="324"/>
      <c r="E1227" s="324"/>
      <c r="F1227" s="324"/>
      <c r="G1227" s="324"/>
      <c r="H1227" s="324"/>
      <c r="I1227" s="324"/>
      <c r="J1227" s="324"/>
      <c r="K1227" s="324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20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  <c r="AT1227" s="13"/>
      <c r="AU1227" s="13"/>
      <c r="AV1227" s="13"/>
      <c r="AW1227" s="13"/>
      <c r="AX1227" s="13"/>
      <c r="AY1227" s="13"/>
      <c r="AZ1227" s="13"/>
      <c r="BA1227" s="13"/>
      <c r="BB1227" s="13"/>
    </row>
    <row r="1228" spans="1:54" ht="12.75">
      <c r="A1228" s="13"/>
      <c r="B1228" s="13"/>
      <c r="C1228" s="324"/>
      <c r="D1228" s="324"/>
      <c r="E1228" s="324"/>
      <c r="F1228" s="324"/>
      <c r="G1228" s="324"/>
      <c r="H1228" s="324"/>
      <c r="I1228" s="324"/>
      <c r="J1228" s="324"/>
      <c r="K1228" s="324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20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  <c r="AS1228" s="13"/>
      <c r="AT1228" s="13"/>
      <c r="AU1228" s="13"/>
      <c r="AV1228" s="13"/>
      <c r="AW1228" s="13"/>
      <c r="AX1228" s="13"/>
      <c r="AY1228" s="13"/>
      <c r="AZ1228" s="13"/>
      <c r="BA1228" s="13"/>
      <c r="BB1228" s="13"/>
    </row>
    <row r="1229" spans="1:54" ht="12.75">
      <c r="A1229" s="13"/>
      <c r="B1229" s="13"/>
      <c r="C1229" s="324"/>
      <c r="D1229" s="324"/>
      <c r="E1229" s="324"/>
      <c r="F1229" s="324"/>
      <c r="G1229" s="324"/>
      <c r="H1229" s="324"/>
      <c r="I1229" s="324"/>
      <c r="J1229" s="324"/>
      <c r="K1229" s="324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20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  <c r="AT1229" s="13"/>
      <c r="AU1229" s="13"/>
      <c r="AV1229" s="13"/>
      <c r="AW1229" s="13"/>
      <c r="AX1229" s="13"/>
      <c r="AY1229" s="13"/>
      <c r="AZ1229" s="13"/>
      <c r="BA1229" s="13"/>
      <c r="BB1229" s="13"/>
    </row>
    <row r="1230" spans="1:54" ht="12.75">
      <c r="A1230" s="13"/>
      <c r="B1230" s="13"/>
      <c r="C1230" s="324"/>
      <c r="D1230" s="324"/>
      <c r="E1230" s="324"/>
      <c r="F1230" s="324"/>
      <c r="G1230" s="324"/>
      <c r="H1230" s="324"/>
      <c r="I1230" s="324"/>
      <c r="J1230" s="324"/>
      <c r="K1230" s="324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20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13"/>
      <c r="AV1230" s="13"/>
      <c r="AW1230" s="13"/>
      <c r="AX1230" s="13"/>
      <c r="AY1230" s="13"/>
      <c r="AZ1230" s="13"/>
      <c r="BA1230" s="13"/>
      <c r="BB1230" s="13"/>
    </row>
    <row r="1231" spans="1:54" ht="12.75">
      <c r="A1231" s="13"/>
      <c r="B1231" s="13"/>
      <c r="C1231" s="324"/>
      <c r="D1231" s="324"/>
      <c r="E1231" s="324"/>
      <c r="F1231" s="324"/>
      <c r="G1231" s="324"/>
      <c r="H1231" s="324"/>
      <c r="I1231" s="324"/>
      <c r="J1231" s="324"/>
      <c r="K1231" s="324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20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13"/>
      <c r="AV1231" s="13"/>
      <c r="AW1231" s="13"/>
      <c r="AX1231" s="13"/>
      <c r="AY1231" s="13"/>
      <c r="AZ1231" s="13"/>
      <c r="BA1231" s="13"/>
      <c r="BB1231" s="13"/>
    </row>
    <row r="1232" spans="1:54" ht="12.75">
      <c r="A1232" s="13"/>
      <c r="B1232" s="13"/>
      <c r="C1232" s="324"/>
      <c r="D1232" s="324"/>
      <c r="E1232" s="324"/>
      <c r="F1232" s="324"/>
      <c r="G1232" s="324"/>
      <c r="H1232" s="324"/>
      <c r="I1232" s="324"/>
      <c r="J1232" s="324"/>
      <c r="K1232" s="324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20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13"/>
      <c r="AV1232" s="13"/>
      <c r="AW1232" s="13"/>
      <c r="AX1232" s="13"/>
      <c r="AY1232" s="13"/>
      <c r="AZ1232" s="13"/>
      <c r="BA1232" s="13"/>
      <c r="BB1232" s="13"/>
    </row>
    <row r="1233" spans="1:54" ht="12.75">
      <c r="A1233" s="13"/>
      <c r="B1233" s="13"/>
      <c r="C1233" s="324"/>
      <c r="D1233" s="324"/>
      <c r="E1233" s="324"/>
      <c r="F1233" s="324"/>
      <c r="G1233" s="324"/>
      <c r="H1233" s="324"/>
      <c r="I1233" s="324"/>
      <c r="J1233" s="324"/>
      <c r="K1233" s="324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20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13"/>
      <c r="AV1233" s="13"/>
      <c r="AW1233" s="13"/>
      <c r="AX1233" s="13"/>
      <c r="AY1233" s="13"/>
      <c r="AZ1233" s="13"/>
      <c r="BA1233" s="13"/>
      <c r="BB1233" s="13"/>
    </row>
    <row r="1234" spans="1:54" ht="12.75">
      <c r="A1234" s="13"/>
      <c r="B1234" s="13"/>
      <c r="C1234" s="324"/>
      <c r="D1234" s="324"/>
      <c r="E1234" s="324"/>
      <c r="F1234" s="324"/>
      <c r="G1234" s="324"/>
      <c r="H1234" s="324"/>
      <c r="I1234" s="324"/>
      <c r="J1234" s="324"/>
      <c r="K1234" s="324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20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13"/>
      <c r="AV1234" s="13"/>
      <c r="AW1234" s="13"/>
      <c r="AX1234" s="13"/>
      <c r="AY1234" s="13"/>
      <c r="AZ1234" s="13"/>
      <c r="BA1234" s="13"/>
      <c r="BB1234" s="13"/>
    </row>
    <row r="1235" spans="1:54" ht="12.75">
      <c r="A1235" s="13"/>
      <c r="B1235" s="13"/>
      <c r="C1235" s="324"/>
      <c r="D1235" s="324"/>
      <c r="E1235" s="324"/>
      <c r="F1235" s="324"/>
      <c r="G1235" s="324"/>
      <c r="H1235" s="324"/>
      <c r="I1235" s="324"/>
      <c r="J1235" s="324"/>
      <c r="K1235" s="324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20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13"/>
      <c r="AV1235" s="13"/>
      <c r="AW1235" s="13"/>
      <c r="AX1235" s="13"/>
      <c r="AY1235" s="13"/>
      <c r="AZ1235" s="13"/>
      <c r="BA1235" s="13"/>
      <c r="BB1235" s="13"/>
    </row>
    <row r="1236" spans="1:54" ht="12.75">
      <c r="A1236" s="13"/>
      <c r="B1236" s="13"/>
      <c r="C1236" s="324"/>
      <c r="D1236" s="324"/>
      <c r="E1236" s="324"/>
      <c r="F1236" s="324"/>
      <c r="G1236" s="324"/>
      <c r="H1236" s="324"/>
      <c r="I1236" s="324"/>
      <c r="J1236" s="324"/>
      <c r="K1236" s="324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20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13"/>
      <c r="AV1236" s="13"/>
      <c r="AW1236" s="13"/>
      <c r="AX1236" s="13"/>
      <c r="AY1236" s="13"/>
      <c r="AZ1236" s="13"/>
      <c r="BA1236" s="13"/>
      <c r="BB1236" s="13"/>
    </row>
    <row r="1237" spans="1:54" ht="12.75">
      <c r="A1237" s="13"/>
      <c r="B1237" s="13"/>
      <c r="C1237" s="324"/>
      <c r="D1237" s="324"/>
      <c r="E1237" s="324"/>
      <c r="F1237" s="324"/>
      <c r="G1237" s="324"/>
      <c r="H1237" s="324"/>
      <c r="I1237" s="324"/>
      <c r="J1237" s="324"/>
      <c r="K1237" s="324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20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13"/>
      <c r="AV1237" s="13"/>
      <c r="AW1237" s="13"/>
      <c r="AX1237" s="13"/>
      <c r="AY1237" s="13"/>
      <c r="AZ1237" s="13"/>
      <c r="BA1237" s="13"/>
      <c r="BB1237" s="13"/>
    </row>
    <row r="1238" spans="1:54" ht="12.75">
      <c r="A1238" s="13"/>
      <c r="B1238" s="13"/>
      <c r="C1238" s="324"/>
      <c r="D1238" s="324"/>
      <c r="E1238" s="324"/>
      <c r="F1238" s="324"/>
      <c r="G1238" s="324"/>
      <c r="H1238" s="324"/>
      <c r="I1238" s="324"/>
      <c r="J1238" s="324"/>
      <c r="K1238" s="324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20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13"/>
      <c r="AV1238" s="13"/>
      <c r="AW1238" s="13"/>
      <c r="AX1238" s="13"/>
      <c r="AY1238" s="13"/>
      <c r="AZ1238" s="13"/>
      <c r="BA1238" s="13"/>
      <c r="BB1238" s="13"/>
    </row>
    <row r="1239" spans="1:54" ht="12.75">
      <c r="A1239" s="13"/>
      <c r="B1239" s="13"/>
      <c r="C1239" s="324"/>
      <c r="D1239" s="324"/>
      <c r="E1239" s="324"/>
      <c r="F1239" s="324"/>
      <c r="G1239" s="324"/>
      <c r="H1239" s="324"/>
      <c r="I1239" s="324"/>
      <c r="J1239" s="324"/>
      <c r="K1239" s="324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20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13"/>
      <c r="AV1239" s="13"/>
      <c r="AW1239" s="13"/>
      <c r="AX1239" s="13"/>
      <c r="AY1239" s="13"/>
      <c r="AZ1239" s="13"/>
      <c r="BA1239" s="13"/>
      <c r="BB1239" s="13"/>
    </row>
    <row r="1240" spans="1:54" ht="12.75">
      <c r="A1240" s="13"/>
      <c r="B1240" s="13"/>
      <c r="C1240" s="324"/>
      <c r="D1240" s="324"/>
      <c r="E1240" s="324"/>
      <c r="F1240" s="324"/>
      <c r="G1240" s="324"/>
      <c r="H1240" s="324"/>
      <c r="I1240" s="324"/>
      <c r="J1240" s="324"/>
      <c r="K1240" s="324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20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13"/>
      <c r="AV1240" s="13"/>
      <c r="AW1240" s="13"/>
      <c r="AX1240" s="13"/>
      <c r="AY1240" s="13"/>
      <c r="AZ1240" s="13"/>
      <c r="BA1240" s="13"/>
      <c r="BB1240" s="13"/>
    </row>
    <row r="1241" spans="1:54" ht="12.75">
      <c r="A1241" s="13"/>
      <c r="B1241" s="13"/>
      <c r="C1241" s="324"/>
      <c r="D1241" s="324"/>
      <c r="E1241" s="324"/>
      <c r="F1241" s="324"/>
      <c r="G1241" s="324"/>
      <c r="H1241" s="324"/>
      <c r="I1241" s="324"/>
      <c r="J1241" s="324"/>
      <c r="K1241" s="324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20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13"/>
      <c r="AV1241" s="13"/>
      <c r="AW1241" s="13"/>
      <c r="AX1241" s="13"/>
      <c r="AY1241" s="13"/>
      <c r="AZ1241" s="13"/>
      <c r="BA1241" s="13"/>
      <c r="BB1241" s="13"/>
    </row>
    <row r="1242" spans="1:54" ht="12.75">
      <c r="A1242" s="13"/>
      <c r="B1242" s="13"/>
      <c r="C1242" s="324"/>
      <c r="D1242" s="324"/>
      <c r="E1242" s="324"/>
      <c r="F1242" s="324"/>
      <c r="G1242" s="324"/>
      <c r="H1242" s="324"/>
      <c r="I1242" s="324"/>
      <c r="J1242" s="324"/>
      <c r="K1242" s="324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20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13"/>
      <c r="AV1242" s="13"/>
      <c r="AW1242" s="13"/>
      <c r="AX1242" s="13"/>
      <c r="AY1242" s="13"/>
      <c r="AZ1242" s="13"/>
      <c r="BA1242" s="13"/>
      <c r="BB1242" s="13"/>
    </row>
    <row r="1243" spans="1:54" ht="12.75">
      <c r="A1243" s="13"/>
      <c r="B1243" s="13"/>
      <c r="C1243" s="324"/>
      <c r="D1243" s="324"/>
      <c r="E1243" s="324"/>
      <c r="F1243" s="324"/>
      <c r="G1243" s="324"/>
      <c r="H1243" s="324"/>
      <c r="I1243" s="324"/>
      <c r="J1243" s="324"/>
      <c r="K1243" s="324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20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13"/>
      <c r="AV1243" s="13"/>
      <c r="AW1243" s="13"/>
      <c r="AX1243" s="13"/>
      <c r="AY1243" s="13"/>
      <c r="AZ1243" s="13"/>
      <c r="BA1243" s="13"/>
      <c r="BB1243" s="13"/>
    </row>
    <row r="1244" spans="1:54" ht="12.75">
      <c r="A1244" s="13"/>
      <c r="B1244" s="13"/>
      <c r="C1244" s="324"/>
      <c r="D1244" s="324"/>
      <c r="E1244" s="324"/>
      <c r="F1244" s="324"/>
      <c r="G1244" s="324"/>
      <c r="H1244" s="324"/>
      <c r="I1244" s="324"/>
      <c r="J1244" s="324"/>
      <c r="K1244" s="324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20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13"/>
      <c r="AV1244" s="13"/>
      <c r="AW1244" s="13"/>
      <c r="AX1244" s="13"/>
      <c r="AY1244" s="13"/>
      <c r="AZ1244" s="13"/>
      <c r="BA1244" s="13"/>
      <c r="BB1244" s="13"/>
    </row>
    <row r="1245" spans="1:54" ht="12.75">
      <c r="A1245" s="13"/>
      <c r="B1245" s="13"/>
      <c r="C1245" s="324"/>
      <c r="D1245" s="324"/>
      <c r="E1245" s="324"/>
      <c r="F1245" s="324"/>
      <c r="G1245" s="324"/>
      <c r="H1245" s="324"/>
      <c r="I1245" s="324"/>
      <c r="J1245" s="324"/>
      <c r="K1245" s="324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20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13"/>
      <c r="AV1245" s="13"/>
      <c r="AW1245" s="13"/>
      <c r="AX1245" s="13"/>
      <c r="AY1245" s="13"/>
      <c r="AZ1245" s="13"/>
      <c r="BA1245" s="13"/>
      <c r="BB1245" s="13"/>
    </row>
    <row r="1246" spans="1:54" ht="12.75">
      <c r="A1246" s="13"/>
      <c r="B1246" s="13"/>
      <c r="C1246" s="324"/>
      <c r="D1246" s="324"/>
      <c r="E1246" s="324"/>
      <c r="F1246" s="324"/>
      <c r="G1246" s="324"/>
      <c r="H1246" s="324"/>
      <c r="I1246" s="324"/>
      <c r="J1246" s="324"/>
      <c r="K1246" s="324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20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13"/>
      <c r="AV1246" s="13"/>
      <c r="AW1246" s="13"/>
      <c r="AX1246" s="13"/>
      <c r="AY1246" s="13"/>
      <c r="AZ1246" s="13"/>
      <c r="BA1246" s="13"/>
      <c r="BB1246" s="13"/>
    </row>
    <row r="1247" spans="1:54" ht="12.75">
      <c r="A1247" s="13"/>
      <c r="B1247" s="13"/>
      <c r="C1247" s="324"/>
      <c r="D1247" s="324"/>
      <c r="E1247" s="324"/>
      <c r="F1247" s="324"/>
      <c r="G1247" s="324"/>
      <c r="H1247" s="324"/>
      <c r="I1247" s="324"/>
      <c r="J1247" s="324"/>
      <c r="K1247" s="324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20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13"/>
      <c r="AV1247" s="13"/>
      <c r="AW1247" s="13"/>
      <c r="AX1247" s="13"/>
      <c r="AY1247" s="13"/>
      <c r="AZ1247" s="13"/>
      <c r="BA1247" s="13"/>
      <c r="BB1247" s="13"/>
    </row>
    <row r="1248" spans="1:54" ht="12.75">
      <c r="A1248" s="13"/>
      <c r="B1248" s="13"/>
      <c r="C1248" s="324"/>
      <c r="D1248" s="324"/>
      <c r="E1248" s="324"/>
      <c r="F1248" s="324"/>
      <c r="G1248" s="324"/>
      <c r="H1248" s="324"/>
      <c r="I1248" s="324"/>
      <c r="J1248" s="324"/>
      <c r="K1248" s="324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20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13"/>
      <c r="AV1248" s="13"/>
      <c r="AW1248" s="13"/>
      <c r="AX1248" s="13"/>
      <c r="AY1248" s="13"/>
      <c r="AZ1248" s="13"/>
      <c r="BA1248" s="13"/>
      <c r="BB1248" s="13"/>
    </row>
    <row r="1249" spans="1:54" ht="12.75">
      <c r="A1249" s="13"/>
      <c r="B1249" s="13"/>
      <c r="C1249" s="324"/>
      <c r="D1249" s="324"/>
      <c r="E1249" s="324"/>
      <c r="F1249" s="324"/>
      <c r="G1249" s="324"/>
      <c r="H1249" s="324"/>
      <c r="I1249" s="324"/>
      <c r="J1249" s="324"/>
      <c r="K1249" s="324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20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13"/>
      <c r="AV1249" s="13"/>
      <c r="AW1249" s="13"/>
      <c r="AX1249" s="13"/>
      <c r="AY1249" s="13"/>
      <c r="AZ1249" s="13"/>
      <c r="BA1249" s="13"/>
      <c r="BB1249" s="13"/>
    </row>
    <row r="1250" spans="1:54" ht="12.75">
      <c r="A1250" s="13"/>
      <c r="B1250" s="13"/>
      <c r="C1250" s="324"/>
      <c r="D1250" s="324"/>
      <c r="E1250" s="324"/>
      <c r="F1250" s="324"/>
      <c r="G1250" s="324"/>
      <c r="H1250" s="324"/>
      <c r="I1250" s="324"/>
      <c r="J1250" s="324"/>
      <c r="K1250" s="324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20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13"/>
      <c r="AV1250" s="13"/>
      <c r="AW1250" s="13"/>
      <c r="AX1250" s="13"/>
      <c r="AY1250" s="13"/>
      <c r="AZ1250" s="13"/>
      <c r="BA1250" s="13"/>
      <c r="BB1250" s="13"/>
    </row>
    <row r="1251" spans="1:54" ht="12.75">
      <c r="A1251" s="13"/>
      <c r="B1251" s="13"/>
      <c r="C1251" s="324"/>
      <c r="D1251" s="324"/>
      <c r="E1251" s="324"/>
      <c r="F1251" s="324"/>
      <c r="G1251" s="324"/>
      <c r="H1251" s="324"/>
      <c r="I1251" s="324"/>
      <c r="J1251" s="324"/>
      <c r="K1251" s="324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20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13"/>
      <c r="AV1251" s="13"/>
      <c r="AW1251" s="13"/>
      <c r="AX1251" s="13"/>
      <c r="AY1251" s="13"/>
      <c r="AZ1251" s="13"/>
      <c r="BA1251" s="13"/>
      <c r="BB1251" s="13"/>
    </row>
    <row r="1252" spans="1:54" ht="12.75">
      <c r="A1252" s="13"/>
      <c r="B1252" s="13"/>
      <c r="C1252" s="324"/>
      <c r="D1252" s="324"/>
      <c r="E1252" s="324"/>
      <c r="F1252" s="324"/>
      <c r="G1252" s="324"/>
      <c r="H1252" s="324"/>
      <c r="I1252" s="324"/>
      <c r="J1252" s="324"/>
      <c r="K1252" s="324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20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13"/>
      <c r="AV1252" s="13"/>
      <c r="AW1252" s="13"/>
      <c r="AX1252" s="13"/>
      <c r="AY1252" s="13"/>
      <c r="AZ1252" s="13"/>
      <c r="BA1252" s="13"/>
      <c r="BB1252" s="13"/>
    </row>
    <row r="1253" spans="1:54" ht="12.75">
      <c r="A1253" s="13"/>
      <c r="B1253" s="13"/>
      <c r="C1253" s="324"/>
      <c r="D1253" s="324"/>
      <c r="E1253" s="324"/>
      <c r="F1253" s="324"/>
      <c r="G1253" s="324"/>
      <c r="H1253" s="324"/>
      <c r="I1253" s="324"/>
      <c r="J1253" s="324"/>
      <c r="K1253" s="324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20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13"/>
      <c r="AV1253" s="13"/>
      <c r="AW1253" s="13"/>
      <c r="AX1253" s="13"/>
      <c r="AY1253" s="13"/>
      <c r="AZ1253" s="13"/>
      <c r="BA1253" s="13"/>
      <c r="BB1253" s="13"/>
    </row>
    <row r="1254" spans="1:54" ht="12.75">
      <c r="A1254" s="13"/>
      <c r="B1254" s="13"/>
      <c r="C1254" s="324"/>
      <c r="D1254" s="324"/>
      <c r="E1254" s="324"/>
      <c r="F1254" s="324"/>
      <c r="G1254" s="324"/>
      <c r="H1254" s="324"/>
      <c r="I1254" s="324"/>
      <c r="J1254" s="324"/>
      <c r="K1254" s="324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20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13"/>
      <c r="AV1254" s="13"/>
      <c r="AW1254" s="13"/>
      <c r="AX1254" s="13"/>
      <c r="AY1254" s="13"/>
      <c r="AZ1254" s="13"/>
      <c r="BA1254" s="13"/>
      <c r="BB1254" s="13"/>
    </row>
    <row r="1255" spans="1:54" ht="12.75">
      <c r="A1255" s="13"/>
      <c r="B1255" s="13"/>
      <c r="C1255" s="324"/>
      <c r="D1255" s="324"/>
      <c r="E1255" s="324"/>
      <c r="F1255" s="324"/>
      <c r="G1255" s="324"/>
      <c r="H1255" s="324"/>
      <c r="I1255" s="324"/>
      <c r="J1255" s="324"/>
      <c r="K1255" s="324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20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13"/>
      <c r="AV1255" s="13"/>
      <c r="AW1255" s="13"/>
      <c r="AX1255" s="13"/>
      <c r="AY1255" s="13"/>
      <c r="AZ1255" s="13"/>
      <c r="BA1255" s="13"/>
      <c r="BB1255" s="13"/>
    </row>
    <row r="1256" spans="1:54" ht="12.75">
      <c r="A1256" s="13"/>
      <c r="B1256" s="13"/>
      <c r="C1256" s="324"/>
      <c r="D1256" s="324"/>
      <c r="E1256" s="324"/>
      <c r="F1256" s="324"/>
      <c r="G1256" s="324"/>
      <c r="H1256" s="324"/>
      <c r="I1256" s="324"/>
      <c r="J1256" s="324"/>
      <c r="K1256" s="324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20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13"/>
      <c r="AV1256" s="13"/>
      <c r="AW1256" s="13"/>
      <c r="AX1256" s="13"/>
      <c r="AY1256" s="13"/>
      <c r="AZ1256" s="13"/>
      <c r="BA1256" s="13"/>
      <c r="BB1256" s="13"/>
    </row>
    <row r="1257" spans="1:54" ht="12.75">
      <c r="A1257" s="13"/>
      <c r="B1257" s="13"/>
      <c r="C1257" s="324"/>
      <c r="D1257" s="324"/>
      <c r="E1257" s="324"/>
      <c r="F1257" s="324"/>
      <c r="G1257" s="324"/>
      <c r="H1257" s="324"/>
      <c r="I1257" s="324"/>
      <c r="J1257" s="324"/>
      <c r="K1257" s="324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20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13"/>
      <c r="AV1257" s="13"/>
      <c r="AW1257" s="13"/>
      <c r="AX1257" s="13"/>
      <c r="AY1257" s="13"/>
      <c r="AZ1257" s="13"/>
      <c r="BA1257" s="13"/>
      <c r="BB1257" s="13"/>
    </row>
    <row r="1258" spans="1:54" ht="12.75">
      <c r="A1258" s="13"/>
      <c r="B1258" s="13"/>
      <c r="C1258" s="324"/>
      <c r="D1258" s="324"/>
      <c r="E1258" s="324"/>
      <c r="F1258" s="324"/>
      <c r="G1258" s="324"/>
      <c r="H1258" s="324"/>
      <c r="I1258" s="324"/>
      <c r="J1258" s="324"/>
      <c r="K1258" s="324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20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13"/>
      <c r="AV1258" s="13"/>
      <c r="AW1258" s="13"/>
      <c r="AX1258" s="13"/>
      <c r="AY1258" s="13"/>
      <c r="AZ1258" s="13"/>
      <c r="BA1258" s="13"/>
      <c r="BB1258" s="13"/>
    </row>
    <row r="1259" spans="1:54" ht="12.75">
      <c r="A1259" s="13"/>
      <c r="B1259" s="13"/>
      <c r="C1259" s="324"/>
      <c r="D1259" s="324"/>
      <c r="E1259" s="324"/>
      <c r="F1259" s="324"/>
      <c r="G1259" s="324"/>
      <c r="H1259" s="324"/>
      <c r="I1259" s="324"/>
      <c r="J1259" s="324"/>
      <c r="K1259" s="324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20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13"/>
      <c r="AV1259" s="13"/>
      <c r="AW1259" s="13"/>
      <c r="AX1259" s="13"/>
      <c r="AY1259" s="13"/>
      <c r="AZ1259" s="13"/>
      <c r="BA1259" s="13"/>
      <c r="BB1259" s="13"/>
    </row>
    <row r="1260" spans="1:54" ht="12.75">
      <c r="A1260" s="13"/>
      <c r="B1260" s="13"/>
      <c r="C1260" s="324"/>
      <c r="D1260" s="324"/>
      <c r="E1260" s="324"/>
      <c r="F1260" s="324"/>
      <c r="G1260" s="324"/>
      <c r="H1260" s="324"/>
      <c r="I1260" s="324"/>
      <c r="J1260" s="324"/>
      <c r="K1260" s="324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20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13"/>
      <c r="AV1260" s="13"/>
      <c r="AW1260" s="13"/>
      <c r="AX1260" s="13"/>
      <c r="AY1260" s="13"/>
      <c r="AZ1260" s="13"/>
      <c r="BA1260" s="13"/>
      <c r="BB1260" s="13"/>
    </row>
    <row r="1261" spans="1:54" ht="12.75">
      <c r="A1261" s="13"/>
      <c r="B1261" s="13"/>
      <c r="C1261" s="324"/>
      <c r="D1261" s="324"/>
      <c r="E1261" s="324"/>
      <c r="F1261" s="324"/>
      <c r="G1261" s="324"/>
      <c r="H1261" s="324"/>
      <c r="I1261" s="324"/>
      <c r="J1261" s="324"/>
      <c r="K1261" s="324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20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13"/>
      <c r="AV1261" s="13"/>
      <c r="AW1261" s="13"/>
      <c r="AX1261" s="13"/>
      <c r="AY1261" s="13"/>
      <c r="AZ1261" s="13"/>
      <c r="BA1261" s="13"/>
      <c r="BB1261" s="13"/>
    </row>
    <row r="1262" spans="1:54" ht="12.75">
      <c r="A1262" s="13"/>
      <c r="B1262" s="13"/>
      <c r="C1262" s="324"/>
      <c r="D1262" s="324"/>
      <c r="E1262" s="324"/>
      <c r="F1262" s="324"/>
      <c r="G1262" s="324"/>
      <c r="H1262" s="324"/>
      <c r="I1262" s="324"/>
      <c r="J1262" s="324"/>
      <c r="K1262" s="324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20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13"/>
      <c r="AV1262" s="13"/>
      <c r="AW1262" s="13"/>
      <c r="AX1262" s="13"/>
      <c r="AY1262" s="13"/>
      <c r="AZ1262" s="13"/>
      <c r="BA1262" s="13"/>
      <c r="BB1262" s="13"/>
    </row>
    <row r="1263" spans="1:54" ht="12.75">
      <c r="A1263" s="13"/>
      <c r="B1263" s="13"/>
      <c r="C1263" s="324"/>
      <c r="D1263" s="324"/>
      <c r="E1263" s="324"/>
      <c r="F1263" s="324"/>
      <c r="G1263" s="324"/>
      <c r="H1263" s="324"/>
      <c r="I1263" s="324"/>
      <c r="J1263" s="324"/>
      <c r="K1263" s="324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20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13"/>
      <c r="AV1263" s="13"/>
      <c r="AW1263" s="13"/>
      <c r="AX1263" s="13"/>
      <c r="AY1263" s="13"/>
      <c r="AZ1263" s="13"/>
      <c r="BA1263" s="13"/>
      <c r="BB1263" s="13"/>
    </row>
    <row r="1264" spans="1:54" ht="12.75">
      <c r="A1264" s="13"/>
      <c r="B1264" s="13"/>
      <c r="C1264" s="324"/>
      <c r="D1264" s="324"/>
      <c r="E1264" s="324"/>
      <c r="F1264" s="324"/>
      <c r="G1264" s="324"/>
      <c r="H1264" s="324"/>
      <c r="I1264" s="324"/>
      <c r="J1264" s="324"/>
      <c r="K1264" s="324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20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13"/>
      <c r="AV1264" s="13"/>
      <c r="AW1264" s="13"/>
      <c r="AX1264" s="13"/>
      <c r="AY1264" s="13"/>
      <c r="AZ1264" s="13"/>
      <c r="BA1264" s="13"/>
      <c r="BB1264" s="13"/>
    </row>
    <row r="1265" spans="1:54" ht="12.75">
      <c r="A1265" s="13"/>
      <c r="B1265" s="13"/>
      <c r="C1265" s="324"/>
      <c r="D1265" s="324"/>
      <c r="E1265" s="324"/>
      <c r="F1265" s="324"/>
      <c r="G1265" s="324"/>
      <c r="H1265" s="324"/>
      <c r="I1265" s="324"/>
      <c r="J1265" s="324"/>
      <c r="K1265" s="324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20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13"/>
      <c r="AV1265" s="13"/>
      <c r="AW1265" s="13"/>
      <c r="AX1265" s="13"/>
      <c r="AY1265" s="13"/>
      <c r="AZ1265" s="13"/>
      <c r="BA1265" s="13"/>
      <c r="BB1265" s="13"/>
    </row>
    <row r="1266" spans="1:54" ht="12.75">
      <c r="A1266" s="13"/>
      <c r="B1266" s="13"/>
      <c r="C1266" s="324"/>
      <c r="D1266" s="324"/>
      <c r="E1266" s="324"/>
      <c r="F1266" s="324"/>
      <c r="G1266" s="324"/>
      <c r="H1266" s="324"/>
      <c r="I1266" s="324"/>
      <c r="J1266" s="324"/>
      <c r="K1266" s="324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20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13"/>
      <c r="AV1266" s="13"/>
      <c r="AW1266" s="13"/>
      <c r="AX1266" s="13"/>
      <c r="AY1266" s="13"/>
      <c r="AZ1266" s="13"/>
      <c r="BA1266" s="13"/>
      <c r="BB1266" s="13"/>
    </row>
    <row r="1267" spans="1:54" ht="12.75">
      <c r="A1267" s="13"/>
      <c r="B1267" s="13"/>
      <c r="C1267" s="324"/>
      <c r="D1267" s="324"/>
      <c r="E1267" s="324"/>
      <c r="F1267" s="324"/>
      <c r="G1267" s="324"/>
      <c r="H1267" s="324"/>
      <c r="I1267" s="324"/>
      <c r="J1267" s="324"/>
      <c r="K1267" s="324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20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13"/>
      <c r="AV1267" s="13"/>
      <c r="AW1267" s="13"/>
      <c r="AX1267" s="13"/>
      <c r="AY1267" s="13"/>
      <c r="AZ1267" s="13"/>
      <c r="BA1267" s="13"/>
      <c r="BB1267" s="13"/>
    </row>
    <row r="1268" spans="1:54" ht="12.75">
      <c r="A1268" s="13"/>
      <c r="B1268" s="13"/>
      <c r="C1268" s="324"/>
      <c r="D1268" s="324"/>
      <c r="E1268" s="324"/>
      <c r="F1268" s="324"/>
      <c r="G1268" s="324"/>
      <c r="H1268" s="324"/>
      <c r="I1268" s="324"/>
      <c r="J1268" s="324"/>
      <c r="K1268" s="324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20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13"/>
      <c r="AV1268" s="13"/>
      <c r="AW1268" s="13"/>
      <c r="AX1268" s="13"/>
      <c r="AY1268" s="13"/>
      <c r="AZ1268" s="13"/>
      <c r="BA1268" s="13"/>
      <c r="BB1268" s="13"/>
    </row>
    <row r="1269" spans="1:54" ht="12.75">
      <c r="A1269" s="13"/>
      <c r="B1269" s="13"/>
      <c r="C1269" s="324"/>
      <c r="D1269" s="324"/>
      <c r="E1269" s="324"/>
      <c r="F1269" s="324"/>
      <c r="G1269" s="324"/>
      <c r="H1269" s="324"/>
      <c r="I1269" s="324"/>
      <c r="J1269" s="324"/>
      <c r="K1269" s="324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20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13"/>
      <c r="AV1269" s="13"/>
      <c r="AW1269" s="13"/>
      <c r="AX1269" s="13"/>
      <c r="AY1269" s="13"/>
      <c r="AZ1269" s="13"/>
      <c r="BA1269" s="13"/>
      <c r="BB1269" s="13"/>
    </row>
    <row r="1270" spans="1:54" ht="12.75">
      <c r="A1270" s="13"/>
      <c r="B1270" s="13"/>
      <c r="C1270" s="324"/>
      <c r="D1270" s="324"/>
      <c r="E1270" s="324"/>
      <c r="F1270" s="324"/>
      <c r="G1270" s="324"/>
      <c r="H1270" s="324"/>
      <c r="I1270" s="324"/>
      <c r="J1270" s="324"/>
      <c r="K1270" s="324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20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13"/>
      <c r="AV1270" s="13"/>
      <c r="AW1270" s="13"/>
      <c r="AX1270" s="13"/>
      <c r="AY1270" s="13"/>
      <c r="AZ1270" s="13"/>
      <c r="BA1270" s="13"/>
      <c r="BB1270" s="13"/>
    </row>
    <row r="1271" spans="1:54" ht="12.75">
      <c r="A1271" s="13"/>
      <c r="B1271" s="13"/>
      <c r="C1271" s="324"/>
      <c r="D1271" s="324"/>
      <c r="E1271" s="324"/>
      <c r="F1271" s="324"/>
      <c r="G1271" s="324"/>
      <c r="H1271" s="324"/>
      <c r="I1271" s="324"/>
      <c r="J1271" s="324"/>
      <c r="K1271" s="324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20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13"/>
      <c r="AV1271" s="13"/>
      <c r="AW1271" s="13"/>
      <c r="AX1271" s="13"/>
      <c r="AY1271" s="13"/>
      <c r="AZ1271" s="13"/>
      <c r="BA1271" s="13"/>
      <c r="BB1271" s="13"/>
    </row>
    <row r="1272" spans="1:54" ht="12.75">
      <c r="A1272" s="13"/>
      <c r="B1272" s="13"/>
      <c r="C1272" s="324"/>
      <c r="D1272" s="324"/>
      <c r="E1272" s="324"/>
      <c r="F1272" s="324"/>
      <c r="G1272" s="324"/>
      <c r="H1272" s="324"/>
      <c r="I1272" s="324"/>
      <c r="J1272" s="324"/>
      <c r="K1272" s="324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20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13"/>
      <c r="AV1272" s="13"/>
      <c r="AW1272" s="13"/>
      <c r="AX1272" s="13"/>
      <c r="AY1272" s="13"/>
      <c r="AZ1272" s="13"/>
      <c r="BA1272" s="13"/>
      <c r="BB1272" s="13"/>
    </row>
    <row r="1273" spans="1:54" ht="12.75">
      <c r="A1273" s="13"/>
      <c r="B1273" s="13"/>
      <c r="C1273" s="324"/>
      <c r="D1273" s="324"/>
      <c r="E1273" s="324"/>
      <c r="F1273" s="324"/>
      <c r="G1273" s="324"/>
      <c r="H1273" s="324"/>
      <c r="I1273" s="324"/>
      <c r="J1273" s="324"/>
      <c r="K1273" s="324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20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13"/>
      <c r="AV1273" s="13"/>
      <c r="AW1273" s="13"/>
      <c r="AX1273" s="13"/>
      <c r="AY1273" s="13"/>
      <c r="AZ1273" s="13"/>
      <c r="BA1273" s="13"/>
      <c r="BB1273" s="13"/>
    </row>
    <row r="1274" spans="1:54" ht="12.75">
      <c r="A1274" s="13"/>
      <c r="B1274" s="13"/>
      <c r="C1274" s="324"/>
      <c r="D1274" s="324"/>
      <c r="E1274" s="324"/>
      <c r="F1274" s="324"/>
      <c r="G1274" s="324"/>
      <c r="H1274" s="324"/>
      <c r="I1274" s="324"/>
      <c r="J1274" s="324"/>
      <c r="K1274" s="324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20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13"/>
      <c r="AV1274" s="13"/>
      <c r="AW1274" s="13"/>
      <c r="AX1274" s="13"/>
      <c r="AY1274" s="13"/>
      <c r="AZ1274" s="13"/>
      <c r="BA1274" s="13"/>
      <c r="BB1274" s="13"/>
    </row>
    <row r="1275" spans="1:54" ht="12.75">
      <c r="A1275" s="13"/>
      <c r="B1275" s="13"/>
      <c r="C1275" s="324"/>
      <c r="D1275" s="324"/>
      <c r="E1275" s="324"/>
      <c r="F1275" s="324"/>
      <c r="G1275" s="324"/>
      <c r="H1275" s="324"/>
      <c r="I1275" s="324"/>
      <c r="J1275" s="324"/>
      <c r="K1275" s="324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20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13"/>
      <c r="AV1275" s="13"/>
      <c r="AW1275" s="13"/>
      <c r="AX1275" s="13"/>
      <c r="AY1275" s="13"/>
      <c r="AZ1275" s="13"/>
      <c r="BA1275" s="13"/>
      <c r="BB1275" s="13"/>
    </row>
    <row r="1276" spans="1:54" ht="12.75">
      <c r="A1276" s="13"/>
      <c r="B1276" s="13"/>
      <c r="C1276" s="324"/>
      <c r="D1276" s="324"/>
      <c r="E1276" s="324"/>
      <c r="F1276" s="324"/>
      <c r="G1276" s="324"/>
      <c r="H1276" s="324"/>
      <c r="I1276" s="324"/>
      <c r="J1276" s="324"/>
      <c r="K1276" s="324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20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13"/>
      <c r="AV1276" s="13"/>
      <c r="AW1276" s="13"/>
      <c r="AX1276" s="13"/>
      <c r="AY1276" s="13"/>
      <c r="AZ1276" s="13"/>
      <c r="BA1276" s="13"/>
      <c r="BB1276" s="13"/>
    </row>
    <row r="1277" spans="1:54" ht="12.75">
      <c r="A1277" s="13"/>
      <c r="B1277" s="13"/>
      <c r="C1277" s="324"/>
      <c r="D1277" s="324"/>
      <c r="E1277" s="324"/>
      <c r="F1277" s="324"/>
      <c r="G1277" s="324"/>
      <c r="H1277" s="324"/>
      <c r="I1277" s="324"/>
      <c r="J1277" s="324"/>
      <c r="K1277" s="324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20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13"/>
      <c r="AV1277" s="13"/>
      <c r="AW1277" s="13"/>
      <c r="AX1277" s="13"/>
      <c r="AY1277" s="13"/>
      <c r="AZ1277" s="13"/>
      <c r="BA1277" s="13"/>
      <c r="BB1277" s="13"/>
    </row>
    <row r="1278" spans="1:54" ht="12.75">
      <c r="A1278" s="13"/>
      <c r="B1278" s="13"/>
      <c r="C1278" s="324"/>
      <c r="D1278" s="324"/>
      <c r="E1278" s="324"/>
      <c r="F1278" s="324"/>
      <c r="G1278" s="324"/>
      <c r="H1278" s="324"/>
      <c r="I1278" s="324"/>
      <c r="J1278" s="324"/>
      <c r="K1278" s="324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20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13"/>
      <c r="AV1278" s="13"/>
      <c r="AW1278" s="13"/>
      <c r="AX1278" s="13"/>
      <c r="AY1278" s="13"/>
      <c r="AZ1278" s="13"/>
      <c r="BA1278" s="13"/>
      <c r="BB1278" s="13"/>
    </row>
    <row r="1279" spans="1:54" ht="12.75">
      <c r="A1279" s="13"/>
      <c r="B1279" s="13"/>
      <c r="C1279" s="324"/>
      <c r="D1279" s="324"/>
      <c r="E1279" s="324"/>
      <c r="F1279" s="324"/>
      <c r="G1279" s="324"/>
      <c r="H1279" s="324"/>
      <c r="I1279" s="324"/>
      <c r="J1279" s="324"/>
      <c r="K1279" s="324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20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13"/>
      <c r="AV1279" s="13"/>
      <c r="AW1279" s="13"/>
      <c r="AX1279" s="13"/>
      <c r="AY1279" s="13"/>
      <c r="AZ1279" s="13"/>
      <c r="BA1279" s="13"/>
      <c r="BB1279" s="13"/>
    </row>
    <row r="1280" spans="1:54" ht="12.75">
      <c r="A1280" s="13"/>
      <c r="B1280" s="13"/>
      <c r="C1280" s="324"/>
      <c r="D1280" s="324"/>
      <c r="E1280" s="324"/>
      <c r="F1280" s="324"/>
      <c r="G1280" s="324"/>
      <c r="H1280" s="324"/>
      <c r="I1280" s="324"/>
      <c r="J1280" s="324"/>
      <c r="K1280" s="324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20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13"/>
      <c r="AV1280" s="13"/>
      <c r="AW1280" s="13"/>
      <c r="AX1280" s="13"/>
      <c r="AY1280" s="13"/>
      <c r="AZ1280" s="13"/>
      <c r="BA1280" s="13"/>
      <c r="BB1280" s="13"/>
    </row>
    <row r="1281" spans="1:54" ht="12.75">
      <c r="A1281" s="13"/>
      <c r="B1281" s="13"/>
      <c r="C1281" s="324"/>
      <c r="D1281" s="324"/>
      <c r="E1281" s="324"/>
      <c r="F1281" s="324"/>
      <c r="G1281" s="324"/>
      <c r="H1281" s="324"/>
      <c r="I1281" s="324"/>
      <c r="J1281" s="324"/>
      <c r="K1281" s="324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20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13"/>
      <c r="AV1281" s="13"/>
      <c r="AW1281" s="13"/>
      <c r="AX1281" s="13"/>
      <c r="AY1281" s="13"/>
      <c r="AZ1281" s="13"/>
      <c r="BA1281" s="13"/>
      <c r="BB1281" s="13"/>
    </row>
    <row r="1282" spans="1:54" ht="12.75">
      <c r="A1282" s="13"/>
      <c r="B1282" s="13"/>
      <c r="C1282" s="324"/>
      <c r="D1282" s="324"/>
      <c r="E1282" s="324"/>
      <c r="F1282" s="324"/>
      <c r="G1282" s="324"/>
      <c r="H1282" s="324"/>
      <c r="I1282" s="324"/>
      <c r="J1282" s="324"/>
      <c r="K1282" s="324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20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  <c r="AT1282" s="13"/>
      <c r="AU1282" s="13"/>
      <c r="AV1282" s="13"/>
      <c r="AW1282" s="13"/>
      <c r="AX1282" s="13"/>
      <c r="AY1282" s="13"/>
      <c r="AZ1282" s="13"/>
      <c r="BA1282" s="13"/>
      <c r="BB1282" s="13"/>
    </row>
    <row r="1283" spans="1:54" ht="12.75">
      <c r="A1283" s="13"/>
      <c r="B1283" s="13"/>
      <c r="C1283" s="324"/>
      <c r="D1283" s="324"/>
      <c r="E1283" s="324"/>
      <c r="F1283" s="324"/>
      <c r="G1283" s="324"/>
      <c r="H1283" s="324"/>
      <c r="I1283" s="324"/>
      <c r="J1283" s="324"/>
      <c r="K1283" s="324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20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13"/>
      <c r="AV1283" s="13"/>
      <c r="AW1283" s="13"/>
      <c r="AX1283" s="13"/>
      <c r="AY1283" s="13"/>
      <c r="AZ1283" s="13"/>
      <c r="BA1283" s="13"/>
      <c r="BB1283" s="13"/>
    </row>
    <row r="1284" spans="1:54" ht="12.75">
      <c r="A1284" s="13"/>
      <c r="B1284" s="13"/>
      <c r="C1284" s="324"/>
      <c r="D1284" s="324"/>
      <c r="E1284" s="324"/>
      <c r="F1284" s="324"/>
      <c r="G1284" s="324"/>
      <c r="H1284" s="324"/>
      <c r="I1284" s="324"/>
      <c r="J1284" s="324"/>
      <c r="K1284" s="324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20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13"/>
      <c r="AV1284" s="13"/>
      <c r="AW1284" s="13"/>
      <c r="AX1284" s="13"/>
      <c r="AY1284" s="13"/>
      <c r="AZ1284" s="13"/>
      <c r="BA1284" s="13"/>
      <c r="BB1284" s="13"/>
    </row>
    <row r="1285" spans="1:54" ht="12.75">
      <c r="A1285" s="13"/>
      <c r="B1285" s="13"/>
      <c r="C1285" s="324"/>
      <c r="D1285" s="324"/>
      <c r="E1285" s="324"/>
      <c r="F1285" s="324"/>
      <c r="G1285" s="324"/>
      <c r="H1285" s="324"/>
      <c r="I1285" s="324"/>
      <c r="J1285" s="324"/>
      <c r="K1285" s="324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20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13"/>
      <c r="AV1285" s="13"/>
      <c r="AW1285" s="13"/>
      <c r="AX1285" s="13"/>
      <c r="AY1285" s="13"/>
      <c r="AZ1285" s="13"/>
      <c r="BA1285" s="13"/>
      <c r="BB1285" s="13"/>
    </row>
    <row r="1286" spans="1:54" ht="12.75">
      <c r="A1286" s="13"/>
      <c r="B1286" s="13"/>
      <c r="C1286" s="324"/>
      <c r="D1286" s="324"/>
      <c r="E1286" s="324"/>
      <c r="F1286" s="324"/>
      <c r="G1286" s="324"/>
      <c r="H1286" s="324"/>
      <c r="I1286" s="324"/>
      <c r="J1286" s="324"/>
      <c r="K1286" s="324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20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13"/>
      <c r="AV1286" s="13"/>
      <c r="AW1286" s="13"/>
      <c r="AX1286" s="13"/>
      <c r="AY1286" s="13"/>
      <c r="AZ1286" s="13"/>
      <c r="BA1286" s="13"/>
      <c r="BB1286" s="13"/>
    </row>
    <row r="1287" spans="1:54" ht="12.75">
      <c r="A1287" s="13"/>
      <c r="B1287" s="13"/>
      <c r="C1287" s="324"/>
      <c r="D1287" s="324"/>
      <c r="E1287" s="324"/>
      <c r="F1287" s="324"/>
      <c r="G1287" s="324"/>
      <c r="H1287" s="324"/>
      <c r="I1287" s="324"/>
      <c r="J1287" s="324"/>
      <c r="K1287" s="324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20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13"/>
      <c r="AV1287" s="13"/>
      <c r="AW1287" s="13"/>
      <c r="AX1287" s="13"/>
      <c r="AY1287" s="13"/>
      <c r="AZ1287" s="13"/>
      <c r="BA1287" s="13"/>
      <c r="BB1287" s="13"/>
    </row>
    <row r="1288" spans="1:54" ht="12.75">
      <c r="A1288" s="13"/>
      <c r="B1288" s="13"/>
      <c r="C1288" s="324"/>
      <c r="D1288" s="324"/>
      <c r="E1288" s="324"/>
      <c r="F1288" s="324"/>
      <c r="G1288" s="324"/>
      <c r="H1288" s="324"/>
      <c r="I1288" s="324"/>
      <c r="J1288" s="324"/>
      <c r="K1288" s="324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20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13"/>
      <c r="AV1288" s="13"/>
      <c r="AW1288" s="13"/>
      <c r="AX1288" s="13"/>
      <c r="AY1288" s="13"/>
      <c r="AZ1288" s="13"/>
      <c r="BA1288" s="13"/>
      <c r="BB1288" s="13"/>
    </row>
    <row r="1289" spans="1:54" ht="12.75">
      <c r="A1289" s="13"/>
      <c r="B1289" s="13"/>
      <c r="C1289" s="324"/>
      <c r="D1289" s="324"/>
      <c r="E1289" s="324"/>
      <c r="F1289" s="324"/>
      <c r="G1289" s="324"/>
      <c r="H1289" s="324"/>
      <c r="I1289" s="324"/>
      <c r="J1289" s="324"/>
      <c r="K1289" s="324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20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13"/>
      <c r="AV1289" s="13"/>
      <c r="AW1289" s="13"/>
      <c r="AX1289" s="13"/>
      <c r="AY1289" s="13"/>
      <c r="AZ1289" s="13"/>
      <c r="BA1289" s="13"/>
      <c r="BB1289" s="13"/>
    </row>
    <row r="1290" spans="1:54" ht="12.75">
      <c r="A1290" s="13"/>
      <c r="B1290" s="13"/>
      <c r="C1290" s="324"/>
      <c r="D1290" s="324"/>
      <c r="E1290" s="324"/>
      <c r="F1290" s="324"/>
      <c r="G1290" s="324"/>
      <c r="H1290" s="324"/>
      <c r="I1290" s="324"/>
      <c r="J1290" s="324"/>
      <c r="K1290" s="324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20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13"/>
      <c r="AV1290" s="13"/>
      <c r="AW1290" s="13"/>
      <c r="AX1290" s="13"/>
      <c r="AY1290" s="13"/>
      <c r="AZ1290" s="13"/>
      <c r="BA1290" s="13"/>
      <c r="BB1290" s="13"/>
    </row>
    <row r="1291" spans="1:54" ht="12.75">
      <c r="A1291" s="13"/>
      <c r="B1291" s="13"/>
      <c r="C1291" s="324"/>
      <c r="D1291" s="324"/>
      <c r="E1291" s="324"/>
      <c r="F1291" s="324"/>
      <c r="G1291" s="324"/>
      <c r="H1291" s="324"/>
      <c r="I1291" s="324"/>
      <c r="J1291" s="324"/>
      <c r="K1291" s="324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20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13"/>
      <c r="AV1291" s="13"/>
      <c r="AW1291" s="13"/>
      <c r="AX1291" s="13"/>
      <c r="AY1291" s="13"/>
      <c r="AZ1291" s="13"/>
      <c r="BA1291" s="13"/>
      <c r="BB1291" s="13"/>
    </row>
    <row r="1292" spans="1:54" ht="12.75">
      <c r="A1292" s="13"/>
      <c r="B1292" s="13"/>
      <c r="C1292" s="324"/>
      <c r="D1292" s="324"/>
      <c r="E1292" s="324"/>
      <c r="F1292" s="324"/>
      <c r="G1292" s="324"/>
      <c r="H1292" s="324"/>
      <c r="I1292" s="324"/>
      <c r="J1292" s="324"/>
      <c r="K1292" s="324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20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13"/>
      <c r="AV1292" s="13"/>
      <c r="AW1292" s="13"/>
      <c r="AX1292" s="13"/>
      <c r="AY1292" s="13"/>
      <c r="AZ1292" s="13"/>
      <c r="BA1292" s="13"/>
      <c r="BB1292" s="13"/>
    </row>
    <row r="1293" spans="1:54" ht="12.75">
      <c r="A1293" s="13"/>
      <c r="B1293" s="13"/>
      <c r="C1293" s="324"/>
      <c r="D1293" s="324"/>
      <c r="E1293" s="324"/>
      <c r="F1293" s="324"/>
      <c r="G1293" s="324"/>
      <c r="H1293" s="324"/>
      <c r="I1293" s="324"/>
      <c r="J1293" s="324"/>
      <c r="K1293" s="324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20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13"/>
      <c r="AV1293" s="13"/>
      <c r="AW1293" s="13"/>
      <c r="AX1293" s="13"/>
      <c r="AY1293" s="13"/>
      <c r="AZ1293" s="13"/>
      <c r="BA1293" s="13"/>
      <c r="BB1293" s="13"/>
    </row>
    <row r="1294" spans="1:54" ht="12.75">
      <c r="A1294" s="13"/>
      <c r="B1294" s="13"/>
      <c r="C1294" s="324"/>
      <c r="D1294" s="324"/>
      <c r="E1294" s="324"/>
      <c r="F1294" s="324"/>
      <c r="G1294" s="324"/>
      <c r="H1294" s="324"/>
      <c r="I1294" s="324"/>
      <c r="J1294" s="324"/>
      <c r="K1294" s="324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20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13"/>
      <c r="AV1294" s="13"/>
      <c r="AW1294" s="13"/>
      <c r="AX1294" s="13"/>
      <c r="AY1294" s="13"/>
      <c r="AZ1294" s="13"/>
      <c r="BA1294" s="13"/>
      <c r="BB1294" s="13"/>
    </row>
    <row r="1295" spans="1:54" ht="12.75">
      <c r="A1295" s="13"/>
      <c r="B1295" s="13"/>
      <c r="C1295" s="324"/>
      <c r="D1295" s="324"/>
      <c r="E1295" s="324"/>
      <c r="F1295" s="324"/>
      <c r="G1295" s="324"/>
      <c r="H1295" s="324"/>
      <c r="I1295" s="324"/>
      <c r="J1295" s="324"/>
      <c r="K1295" s="324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20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13"/>
      <c r="AV1295" s="13"/>
      <c r="AW1295" s="13"/>
      <c r="AX1295" s="13"/>
      <c r="AY1295" s="13"/>
      <c r="AZ1295" s="13"/>
      <c r="BA1295" s="13"/>
      <c r="BB1295" s="13"/>
    </row>
    <row r="1296" spans="1:54" ht="12.75">
      <c r="A1296" s="13"/>
      <c r="B1296" s="13"/>
      <c r="C1296" s="324"/>
      <c r="D1296" s="324"/>
      <c r="E1296" s="324"/>
      <c r="F1296" s="324"/>
      <c r="G1296" s="324"/>
      <c r="H1296" s="324"/>
      <c r="I1296" s="324"/>
      <c r="J1296" s="324"/>
      <c r="K1296" s="324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20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13"/>
      <c r="AV1296" s="13"/>
      <c r="AW1296" s="13"/>
      <c r="AX1296" s="13"/>
      <c r="AY1296" s="13"/>
      <c r="AZ1296" s="13"/>
      <c r="BA1296" s="13"/>
      <c r="BB1296" s="13"/>
    </row>
    <row r="1297" spans="1:54" ht="12.75">
      <c r="A1297" s="13"/>
      <c r="B1297" s="13"/>
      <c r="C1297" s="324"/>
      <c r="D1297" s="324"/>
      <c r="E1297" s="324"/>
      <c r="F1297" s="324"/>
      <c r="G1297" s="324"/>
      <c r="H1297" s="324"/>
      <c r="I1297" s="324"/>
      <c r="J1297" s="324"/>
      <c r="K1297" s="324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20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13"/>
      <c r="AV1297" s="13"/>
      <c r="AW1297" s="13"/>
      <c r="AX1297" s="13"/>
      <c r="AY1297" s="13"/>
      <c r="AZ1297" s="13"/>
      <c r="BA1297" s="13"/>
      <c r="BB1297" s="13"/>
    </row>
    <row r="1298" spans="1:54" ht="12.75">
      <c r="A1298" s="13"/>
      <c r="B1298" s="13"/>
      <c r="C1298" s="324"/>
      <c r="D1298" s="324"/>
      <c r="E1298" s="324"/>
      <c r="F1298" s="324"/>
      <c r="G1298" s="324"/>
      <c r="H1298" s="324"/>
      <c r="I1298" s="324"/>
      <c r="J1298" s="324"/>
      <c r="K1298" s="324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20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13"/>
      <c r="AV1298" s="13"/>
      <c r="AW1298" s="13"/>
      <c r="AX1298" s="13"/>
      <c r="AY1298" s="13"/>
      <c r="AZ1298" s="13"/>
      <c r="BA1298" s="13"/>
      <c r="BB1298" s="13"/>
    </row>
    <row r="1299" spans="1:54" ht="12.75">
      <c r="A1299" s="13"/>
      <c r="B1299" s="13"/>
      <c r="C1299" s="324"/>
      <c r="D1299" s="324"/>
      <c r="E1299" s="324"/>
      <c r="F1299" s="324"/>
      <c r="G1299" s="324"/>
      <c r="H1299" s="324"/>
      <c r="I1299" s="324"/>
      <c r="J1299" s="324"/>
      <c r="K1299" s="324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20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13"/>
      <c r="AV1299" s="13"/>
      <c r="AW1299" s="13"/>
      <c r="AX1299" s="13"/>
      <c r="AY1299" s="13"/>
      <c r="AZ1299" s="13"/>
      <c r="BA1299" s="13"/>
      <c r="BB1299" s="13"/>
    </row>
    <row r="1300" spans="1:54" ht="12.75">
      <c r="A1300" s="13"/>
      <c r="B1300" s="13"/>
      <c r="C1300" s="324"/>
      <c r="D1300" s="324"/>
      <c r="E1300" s="324"/>
      <c r="F1300" s="324"/>
      <c r="G1300" s="324"/>
      <c r="H1300" s="324"/>
      <c r="I1300" s="324"/>
      <c r="J1300" s="324"/>
      <c r="K1300" s="324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20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13"/>
      <c r="AV1300" s="13"/>
      <c r="AW1300" s="13"/>
      <c r="AX1300" s="13"/>
      <c r="AY1300" s="13"/>
      <c r="AZ1300" s="13"/>
      <c r="BA1300" s="13"/>
      <c r="BB1300" s="13"/>
    </row>
    <row r="1301" spans="1:54" ht="12.75">
      <c r="A1301" s="13"/>
      <c r="B1301" s="13"/>
      <c r="C1301" s="324"/>
      <c r="D1301" s="324"/>
      <c r="E1301" s="324"/>
      <c r="F1301" s="324"/>
      <c r="G1301" s="324"/>
      <c r="H1301" s="324"/>
      <c r="I1301" s="324"/>
      <c r="J1301" s="324"/>
      <c r="K1301" s="324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20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13"/>
      <c r="AV1301" s="13"/>
      <c r="AW1301" s="13"/>
      <c r="AX1301" s="13"/>
      <c r="AY1301" s="13"/>
      <c r="AZ1301" s="13"/>
      <c r="BA1301" s="13"/>
      <c r="BB1301" s="13"/>
    </row>
    <row r="1302" spans="1:54" ht="12.75">
      <c r="A1302" s="13"/>
      <c r="B1302" s="13"/>
      <c r="C1302" s="324"/>
      <c r="D1302" s="324"/>
      <c r="E1302" s="324"/>
      <c r="F1302" s="324"/>
      <c r="G1302" s="324"/>
      <c r="H1302" s="324"/>
      <c r="I1302" s="324"/>
      <c r="J1302" s="324"/>
      <c r="K1302" s="324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20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13"/>
      <c r="AV1302" s="13"/>
      <c r="AW1302" s="13"/>
      <c r="AX1302" s="13"/>
      <c r="AY1302" s="13"/>
      <c r="AZ1302" s="13"/>
      <c r="BA1302" s="13"/>
      <c r="BB1302" s="13"/>
    </row>
    <row r="1303" spans="1:54" ht="12.75">
      <c r="A1303" s="13"/>
      <c r="B1303" s="13"/>
      <c r="C1303" s="324"/>
      <c r="D1303" s="324"/>
      <c r="E1303" s="324"/>
      <c r="F1303" s="324"/>
      <c r="G1303" s="324"/>
      <c r="H1303" s="324"/>
      <c r="I1303" s="324"/>
      <c r="J1303" s="324"/>
      <c r="K1303" s="324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20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  <c r="AT1303" s="13"/>
      <c r="AU1303" s="13"/>
      <c r="AV1303" s="13"/>
      <c r="AW1303" s="13"/>
      <c r="AX1303" s="13"/>
      <c r="AY1303" s="13"/>
      <c r="AZ1303" s="13"/>
      <c r="BA1303" s="13"/>
      <c r="BB1303" s="13"/>
    </row>
    <row r="1304" spans="1:54" ht="12.75">
      <c r="A1304" s="13"/>
      <c r="B1304" s="13"/>
      <c r="C1304" s="324"/>
      <c r="D1304" s="324"/>
      <c r="E1304" s="324"/>
      <c r="F1304" s="324"/>
      <c r="G1304" s="324"/>
      <c r="H1304" s="324"/>
      <c r="I1304" s="324"/>
      <c r="J1304" s="324"/>
      <c r="K1304" s="324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20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13"/>
      <c r="AV1304" s="13"/>
      <c r="AW1304" s="13"/>
      <c r="AX1304" s="13"/>
      <c r="AY1304" s="13"/>
      <c r="AZ1304" s="13"/>
      <c r="BA1304" s="13"/>
      <c r="BB1304" s="13"/>
    </row>
    <row r="1305" spans="1:54" ht="12.75">
      <c r="A1305" s="13"/>
      <c r="B1305" s="13"/>
      <c r="C1305" s="324"/>
      <c r="D1305" s="324"/>
      <c r="E1305" s="324"/>
      <c r="F1305" s="324"/>
      <c r="G1305" s="324"/>
      <c r="H1305" s="324"/>
      <c r="I1305" s="324"/>
      <c r="J1305" s="324"/>
      <c r="K1305" s="324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20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13"/>
      <c r="AV1305" s="13"/>
      <c r="AW1305" s="13"/>
      <c r="AX1305" s="13"/>
      <c r="AY1305" s="13"/>
      <c r="AZ1305" s="13"/>
      <c r="BA1305" s="13"/>
      <c r="BB1305" s="13"/>
    </row>
    <row r="1306" spans="1:54" ht="12.75">
      <c r="A1306" s="13"/>
      <c r="B1306" s="13"/>
      <c r="C1306" s="324"/>
      <c r="D1306" s="324"/>
      <c r="E1306" s="324"/>
      <c r="F1306" s="324"/>
      <c r="G1306" s="324"/>
      <c r="H1306" s="324"/>
      <c r="I1306" s="324"/>
      <c r="J1306" s="324"/>
      <c r="K1306" s="324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20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13"/>
      <c r="AV1306" s="13"/>
      <c r="AW1306" s="13"/>
      <c r="AX1306" s="13"/>
      <c r="AY1306" s="13"/>
      <c r="AZ1306" s="13"/>
      <c r="BA1306" s="13"/>
      <c r="BB1306" s="13"/>
    </row>
    <row r="1307" spans="1:54" ht="12.75">
      <c r="A1307" s="13"/>
      <c r="B1307" s="13"/>
      <c r="C1307" s="324"/>
      <c r="D1307" s="324"/>
      <c r="E1307" s="324"/>
      <c r="F1307" s="324"/>
      <c r="G1307" s="324"/>
      <c r="H1307" s="324"/>
      <c r="I1307" s="324"/>
      <c r="J1307" s="324"/>
      <c r="K1307" s="324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20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13"/>
      <c r="AV1307" s="13"/>
      <c r="AW1307" s="13"/>
      <c r="AX1307" s="13"/>
      <c r="AY1307" s="13"/>
      <c r="AZ1307" s="13"/>
      <c r="BA1307" s="13"/>
      <c r="BB1307" s="13"/>
    </row>
    <row r="1308" spans="1:54" ht="12.75">
      <c r="A1308" s="13"/>
      <c r="B1308" s="13"/>
      <c r="C1308" s="324"/>
      <c r="D1308" s="324"/>
      <c r="E1308" s="324"/>
      <c r="F1308" s="324"/>
      <c r="G1308" s="324"/>
      <c r="H1308" s="324"/>
      <c r="I1308" s="324"/>
      <c r="J1308" s="324"/>
      <c r="K1308" s="324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20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13"/>
      <c r="AV1308" s="13"/>
      <c r="AW1308" s="13"/>
      <c r="AX1308" s="13"/>
      <c r="AY1308" s="13"/>
      <c r="AZ1308" s="13"/>
      <c r="BA1308" s="13"/>
      <c r="BB1308" s="13"/>
    </row>
    <row r="1309" spans="1:54" ht="12.75">
      <c r="A1309" s="13"/>
      <c r="B1309" s="13"/>
      <c r="C1309" s="324"/>
      <c r="D1309" s="324"/>
      <c r="E1309" s="324"/>
      <c r="F1309" s="324"/>
      <c r="G1309" s="324"/>
      <c r="H1309" s="324"/>
      <c r="I1309" s="324"/>
      <c r="J1309" s="324"/>
      <c r="K1309" s="324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20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13"/>
      <c r="AV1309" s="13"/>
      <c r="AW1309" s="13"/>
      <c r="AX1309" s="13"/>
      <c r="AY1309" s="13"/>
      <c r="AZ1309" s="13"/>
      <c r="BA1309" s="13"/>
      <c r="BB1309" s="13"/>
    </row>
    <row r="1310" spans="1:54" ht="12.75">
      <c r="A1310" s="13"/>
      <c r="B1310" s="13"/>
      <c r="C1310" s="324"/>
      <c r="D1310" s="324"/>
      <c r="E1310" s="324"/>
      <c r="F1310" s="324"/>
      <c r="G1310" s="324"/>
      <c r="H1310" s="324"/>
      <c r="I1310" s="324"/>
      <c r="J1310" s="324"/>
      <c r="K1310" s="324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20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13"/>
      <c r="AV1310" s="13"/>
      <c r="AW1310" s="13"/>
      <c r="AX1310" s="13"/>
      <c r="AY1310" s="13"/>
      <c r="AZ1310" s="13"/>
      <c r="BA1310" s="13"/>
      <c r="BB1310" s="13"/>
    </row>
    <row r="1311" spans="1:54" ht="12.75">
      <c r="A1311" s="13"/>
      <c r="B1311" s="13"/>
      <c r="C1311" s="324"/>
      <c r="D1311" s="324"/>
      <c r="E1311" s="324"/>
      <c r="F1311" s="324"/>
      <c r="G1311" s="324"/>
      <c r="H1311" s="324"/>
      <c r="I1311" s="324"/>
      <c r="J1311" s="324"/>
      <c r="K1311" s="324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20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13"/>
      <c r="AV1311" s="13"/>
      <c r="AW1311" s="13"/>
      <c r="AX1311" s="13"/>
      <c r="AY1311" s="13"/>
      <c r="AZ1311" s="13"/>
      <c r="BA1311" s="13"/>
      <c r="BB1311" s="13"/>
    </row>
    <row r="1312" spans="1:54" ht="12.75">
      <c r="A1312" s="13"/>
      <c r="B1312" s="13"/>
      <c r="C1312" s="324"/>
      <c r="D1312" s="324"/>
      <c r="E1312" s="324"/>
      <c r="F1312" s="324"/>
      <c r="G1312" s="324"/>
      <c r="H1312" s="324"/>
      <c r="I1312" s="324"/>
      <c r="J1312" s="324"/>
      <c r="K1312" s="324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20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13"/>
      <c r="AV1312" s="13"/>
      <c r="AW1312" s="13"/>
      <c r="AX1312" s="13"/>
      <c r="AY1312" s="13"/>
      <c r="AZ1312" s="13"/>
      <c r="BA1312" s="13"/>
      <c r="BB1312" s="13"/>
    </row>
    <row r="1313" spans="1:54" ht="12.75">
      <c r="A1313" s="13"/>
      <c r="B1313" s="13"/>
      <c r="C1313" s="324"/>
      <c r="D1313" s="324"/>
      <c r="E1313" s="324"/>
      <c r="F1313" s="324"/>
      <c r="G1313" s="324"/>
      <c r="H1313" s="324"/>
      <c r="I1313" s="324"/>
      <c r="J1313" s="324"/>
      <c r="K1313" s="324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20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13"/>
      <c r="AV1313" s="13"/>
      <c r="AW1313" s="13"/>
      <c r="AX1313" s="13"/>
      <c r="AY1313" s="13"/>
      <c r="AZ1313" s="13"/>
      <c r="BA1313" s="13"/>
      <c r="BB1313" s="13"/>
    </row>
    <row r="1314" spans="1:54" ht="12.75">
      <c r="A1314" s="13"/>
      <c r="B1314" s="13"/>
      <c r="C1314" s="324"/>
      <c r="D1314" s="324"/>
      <c r="E1314" s="324"/>
      <c r="F1314" s="324"/>
      <c r="G1314" s="324"/>
      <c r="H1314" s="324"/>
      <c r="I1314" s="324"/>
      <c r="J1314" s="324"/>
      <c r="K1314" s="324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20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13"/>
      <c r="AV1314" s="13"/>
      <c r="AW1314" s="13"/>
      <c r="AX1314" s="13"/>
      <c r="AY1314" s="13"/>
      <c r="AZ1314" s="13"/>
      <c r="BA1314" s="13"/>
      <c r="BB1314" s="13"/>
    </row>
    <row r="1315" spans="1:54" ht="12.75">
      <c r="A1315" s="13"/>
      <c r="B1315" s="13"/>
      <c r="C1315" s="324"/>
      <c r="D1315" s="324"/>
      <c r="E1315" s="324"/>
      <c r="F1315" s="324"/>
      <c r="G1315" s="324"/>
      <c r="H1315" s="324"/>
      <c r="I1315" s="324"/>
      <c r="J1315" s="324"/>
      <c r="K1315" s="324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20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13"/>
      <c r="AV1315" s="13"/>
      <c r="AW1315" s="13"/>
      <c r="AX1315" s="13"/>
      <c r="AY1315" s="13"/>
      <c r="AZ1315" s="13"/>
      <c r="BA1315" s="13"/>
      <c r="BB1315" s="13"/>
    </row>
    <row r="1316" spans="1:54" ht="12.75">
      <c r="A1316" s="13"/>
      <c r="B1316" s="13"/>
      <c r="C1316" s="324"/>
      <c r="D1316" s="324"/>
      <c r="E1316" s="324"/>
      <c r="F1316" s="324"/>
      <c r="G1316" s="324"/>
      <c r="H1316" s="324"/>
      <c r="I1316" s="324"/>
      <c r="J1316" s="324"/>
      <c r="K1316" s="324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20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13"/>
      <c r="AV1316" s="13"/>
      <c r="AW1316" s="13"/>
      <c r="AX1316" s="13"/>
      <c r="AY1316" s="13"/>
      <c r="AZ1316" s="13"/>
      <c r="BA1316" s="13"/>
      <c r="BB1316" s="13"/>
    </row>
    <row r="1317" spans="1:54" ht="12.75">
      <c r="A1317" s="13"/>
      <c r="B1317" s="13"/>
      <c r="C1317" s="324"/>
      <c r="D1317" s="324"/>
      <c r="E1317" s="324"/>
      <c r="F1317" s="324"/>
      <c r="G1317" s="324"/>
      <c r="H1317" s="324"/>
      <c r="I1317" s="324"/>
      <c r="J1317" s="324"/>
      <c r="K1317" s="324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20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13"/>
      <c r="AV1317" s="13"/>
      <c r="AW1317" s="13"/>
      <c r="AX1317" s="13"/>
      <c r="AY1317" s="13"/>
      <c r="AZ1317" s="13"/>
      <c r="BA1317" s="13"/>
      <c r="BB1317" s="13"/>
    </row>
    <row r="1318" spans="1:54" ht="12.75">
      <c r="A1318" s="13"/>
      <c r="B1318" s="13"/>
      <c r="C1318" s="324"/>
      <c r="D1318" s="324"/>
      <c r="E1318" s="324"/>
      <c r="F1318" s="324"/>
      <c r="G1318" s="324"/>
      <c r="H1318" s="324"/>
      <c r="I1318" s="324"/>
      <c r="J1318" s="324"/>
      <c r="K1318" s="324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20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13"/>
      <c r="AV1318" s="13"/>
      <c r="AW1318" s="13"/>
      <c r="AX1318" s="13"/>
      <c r="AY1318" s="13"/>
      <c r="AZ1318" s="13"/>
      <c r="BA1318" s="13"/>
      <c r="BB1318" s="13"/>
    </row>
    <row r="1319" spans="1:54" ht="12.75">
      <c r="A1319" s="13"/>
      <c r="B1319" s="13"/>
      <c r="C1319" s="324"/>
      <c r="D1319" s="324"/>
      <c r="E1319" s="324"/>
      <c r="F1319" s="324"/>
      <c r="G1319" s="324"/>
      <c r="H1319" s="324"/>
      <c r="I1319" s="324"/>
      <c r="J1319" s="324"/>
      <c r="K1319" s="324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20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13"/>
      <c r="AV1319" s="13"/>
      <c r="AW1319" s="13"/>
      <c r="AX1319" s="13"/>
      <c r="AY1319" s="13"/>
      <c r="AZ1319" s="13"/>
      <c r="BA1319" s="13"/>
      <c r="BB1319" s="13"/>
    </row>
    <row r="1320" spans="1:54" ht="12.75">
      <c r="A1320" s="13"/>
      <c r="B1320" s="13"/>
      <c r="C1320" s="324"/>
      <c r="D1320" s="324"/>
      <c r="E1320" s="324"/>
      <c r="F1320" s="324"/>
      <c r="G1320" s="324"/>
      <c r="H1320" s="324"/>
      <c r="I1320" s="324"/>
      <c r="J1320" s="324"/>
      <c r="K1320" s="324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20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13"/>
      <c r="AV1320" s="13"/>
      <c r="AW1320" s="13"/>
      <c r="AX1320" s="13"/>
      <c r="AY1320" s="13"/>
      <c r="AZ1320" s="13"/>
      <c r="BA1320" s="13"/>
      <c r="BB1320" s="13"/>
    </row>
    <row r="1321" spans="1:54" ht="12.75">
      <c r="A1321" s="13"/>
      <c r="B1321" s="13"/>
      <c r="C1321" s="324"/>
      <c r="D1321" s="324"/>
      <c r="E1321" s="324"/>
      <c r="F1321" s="324"/>
      <c r="G1321" s="324"/>
      <c r="H1321" s="324"/>
      <c r="I1321" s="324"/>
      <c r="J1321" s="324"/>
      <c r="K1321" s="324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20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13"/>
      <c r="AV1321" s="13"/>
      <c r="AW1321" s="13"/>
      <c r="AX1321" s="13"/>
      <c r="AY1321" s="13"/>
      <c r="AZ1321" s="13"/>
      <c r="BA1321" s="13"/>
      <c r="BB1321" s="13"/>
    </row>
    <row r="1322" spans="1:54" ht="12.75">
      <c r="A1322" s="13"/>
      <c r="B1322" s="13"/>
      <c r="C1322" s="324"/>
      <c r="D1322" s="324"/>
      <c r="E1322" s="324"/>
      <c r="F1322" s="324"/>
      <c r="G1322" s="324"/>
      <c r="H1322" s="324"/>
      <c r="I1322" s="324"/>
      <c r="J1322" s="324"/>
      <c r="K1322" s="324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20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13"/>
      <c r="AV1322" s="13"/>
      <c r="AW1322" s="13"/>
      <c r="AX1322" s="13"/>
      <c r="AY1322" s="13"/>
      <c r="AZ1322" s="13"/>
      <c r="BA1322" s="13"/>
      <c r="BB1322" s="13"/>
    </row>
    <row r="1323" spans="1:54" ht="12.75">
      <c r="A1323" s="13"/>
      <c r="B1323" s="13"/>
      <c r="C1323" s="324"/>
      <c r="D1323" s="324"/>
      <c r="E1323" s="324"/>
      <c r="F1323" s="324"/>
      <c r="G1323" s="324"/>
      <c r="H1323" s="324"/>
      <c r="I1323" s="324"/>
      <c r="J1323" s="324"/>
      <c r="K1323" s="324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20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13"/>
      <c r="AV1323" s="13"/>
      <c r="AW1323" s="13"/>
      <c r="AX1323" s="13"/>
      <c r="AY1323" s="13"/>
      <c r="AZ1323" s="13"/>
      <c r="BA1323" s="13"/>
      <c r="BB1323" s="13"/>
    </row>
    <row r="1324" spans="1:54" ht="12.75">
      <c r="A1324" s="13"/>
      <c r="B1324" s="13"/>
      <c r="C1324" s="324"/>
      <c r="D1324" s="324"/>
      <c r="E1324" s="324"/>
      <c r="F1324" s="324"/>
      <c r="G1324" s="324"/>
      <c r="H1324" s="324"/>
      <c r="I1324" s="324"/>
      <c r="J1324" s="324"/>
      <c r="K1324" s="324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20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13"/>
      <c r="AV1324" s="13"/>
      <c r="AW1324" s="13"/>
      <c r="AX1324" s="13"/>
      <c r="AY1324" s="13"/>
      <c r="AZ1324" s="13"/>
      <c r="BA1324" s="13"/>
      <c r="BB1324" s="13"/>
    </row>
    <row r="1325" spans="1:54" ht="12.75">
      <c r="A1325" s="13"/>
      <c r="B1325" s="13"/>
      <c r="C1325" s="324"/>
      <c r="D1325" s="324"/>
      <c r="E1325" s="324"/>
      <c r="F1325" s="324"/>
      <c r="G1325" s="324"/>
      <c r="H1325" s="324"/>
      <c r="I1325" s="324"/>
      <c r="J1325" s="324"/>
      <c r="K1325" s="324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20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  <c r="AT1325" s="13"/>
      <c r="AU1325" s="13"/>
      <c r="AV1325" s="13"/>
      <c r="AW1325" s="13"/>
      <c r="AX1325" s="13"/>
      <c r="AY1325" s="13"/>
      <c r="AZ1325" s="13"/>
      <c r="BA1325" s="13"/>
      <c r="BB1325" s="13"/>
    </row>
    <row r="1326" spans="1:54" ht="12.75">
      <c r="A1326" s="13"/>
      <c r="B1326" s="13"/>
      <c r="C1326" s="324"/>
      <c r="D1326" s="324"/>
      <c r="E1326" s="324"/>
      <c r="F1326" s="324"/>
      <c r="G1326" s="324"/>
      <c r="H1326" s="324"/>
      <c r="I1326" s="324"/>
      <c r="J1326" s="324"/>
      <c r="K1326" s="324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20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13"/>
      <c r="AV1326" s="13"/>
      <c r="AW1326" s="13"/>
      <c r="AX1326" s="13"/>
      <c r="AY1326" s="13"/>
      <c r="AZ1326" s="13"/>
      <c r="BA1326" s="13"/>
      <c r="BB1326" s="13"/>
    </row>
    <row r="1327" spans="1:54" ht="12.75">
      <c r="A1327" s="13"/>
      <c r="B1327" s="13"/>
      <c r="C1327" s="324"/>
      <c r="D1327" s="324"/>
      <c r="E1327" s="324"/>
      <c r="F1327" s="324"/>
      <c r="G1327" s="324"/>
      <c r="H1327" s="324"/>
      <c r="I1327" s="324"/>
      <c r="J1327" s="324"/>
      <c r="K1327" s="324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20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13"/>
      <c r="AV1327" s="13"/>
      <c r="AW1327" s="13"/>
      <c r="AX1327" s="13"/>
      <c r="AY1327" s="13"/>
      <c r="AZ1327" s="13"/>
      <c r="BA1327" s="13"/>
      <c r="BB1327" s="13"/>
    </row>
    <row r="1328" spans="1:54" ht="12.75">
      <c r="A1328" s="13"/>
      <c r="B1328" s="13"/>
      <c r="C1328" s="324"/>
      <c r="D1328" s="324"/>
      <c r="E1328" s="324"/>
      <c r="F1328" s="324"/>
      <c r="G1328" s="324"/>
      <c r="H1328" s="324"/>
      <c r="I1328" s="324"/>
      <c r="J1328" s="324"/>
      <c r="K1328" s="324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20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  <c r="AT1328" s="13"/>
      <c r="AU1328" s="13"/>
      <c r="AV1328" s="13"/>
      <c r="AW1328" s="13"/>
      <c r="AX1328" s="13"/>
      <c r="AY1328" s="13"/>
      <c r="AZ1328" s="13"/>
      <c r="BA1328" s="13"/>
      <c r="BB1328" s="13"/>
    </row>
    <row r="1329" spans="1:54" ht="12.75">
      <c r="A1329" s="13"/>
      <c r="B1329" s="13"/>
      <c r="C1329" s="324"/>
      <c r="D1329" s="324"/>
      <c r="E1329" s="324"/>
      <c r="F1329" s="324"/>
      <c r="G1329" s="324"/>
      <c r="H1329" s="324"/>
      <c r="I1329" s="324"/>
      <c r="J1329" s="324"/>
      <c r="K1329" s="324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20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  <c r="AT1329" s="13"/>
      <c r="AU1329" s="13"/>
      <c r="AV1329" s="13"/>
      <c r="AW1329" s="13"/>
      <c r="AX1329" s="13"/>
      <c r="AY1329" s="13"/>
      <c r="AZ1329" s="13"/>
      <c r="BA1329" s="13"/>
      <c r="BB1329" s="13"/>
    </row>
    <row r="1330" spans="1:54" ht="12.75">
      <c r="A1330" s="13"/>
      <c r="B1330" s="13"/>
      <c r="C1330" s="324"/>
      <c r="D1330" s="324"/>
      <c r="E1330" s="324"/>
      <c r="F1330" s="324"/>
      <c r="G1330" s="324"/>
      <c r="H1330" s="324"/>
      <c r="I1330" s="324"/>
      <c r="J1330" s="324"/>
      <c r="K1330" s="324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20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13"/>
      <c r="AV1330" s="13"/>
      <c r="AW1330" s="13"/>
      <c r="AX1330" s="13"/>
      <c r="AY1330" s="13"/>
      <c r="AZ1330" s="13"/>
      <c r="BA1330" s="13"/>
      <c r="BB1330" s="13"/>
    </row>
    <row r="1331" spans="1:54" ht="12.75">
      <c r="A1331" s="13"/>
      <c r="B1331" s="13"/>
      <c r="C1331" s="324"/>
      <c r="D1331" s="324"/>
      <c r="E1331" s="324"/>
      <c r="F1331" s="324"/>
      <c r="G1331" s="324"/>
      <c r="H1331" s="324"/>
      <c r="I1331" s="324"/>
      <c r="J1331" s="324"/>
      <c r="K1331" s="324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20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  <c r="AT1331" s="13"/>
      <c r="AU1331" s="13"/>
      <c r="AV1331" s="13"/>
      <c r="AW1331" s="13"/>
      <c r="AX1331" s="13"/>
      <c r="AY1331" s="13"/>
      <c r="AZ1331" s="13"/>
      <c r="BA1331" s="13"/>
      <c r="BB1331" s="13"/>
    </row>
    <row r="1332" spans="1:54" ht="12.75">
      <c r="A1332" s="13"/>
      <c r="B1332" s="13"/>
      <c r="C1332" s="324"/>
      <c r="D1332" s="324"/>
      <c r="E1332" s="324"/>
      <c r="F1332" s="324"/>
      <c r="G1332" s="324"/>
      <c r="H1332" s="324"/>
      <c r="I1332" s="324"/>
      <c r="J1332" s="324"/>
      <c r="K1332" s="324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20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13"/>
      <c r="AV1332" s="13"/>
      <c r="AW1332" s="13"/>
      <c r="AX1332" s="13"/>
      <c r="AY1332" s="13"/>
      <c r="AZ1332" s="13"/>
      <c r="BA1332" s="13"/>
      <c r="BB1332" s="13"/>
    </row>
    <row r="1333" spans="1:54" ht="12.75">
      <c r="A1333" s="13"/>
      <c r="B1333" s="13"/>
      <c r="C1333" s="324"/>
      <c r="D1333" s="324"/>
      <c r="E1333" s="324"/>
      <c r="F1333" s="324"/>
      <c r="G1333" s="324"/>
      <c r="H1333" s="324"/>
      <c r="I1333" s="324"/>
      <c r="J1333" s="324"/>
      <c r="K1333" s="324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20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  <c r="AT1333" s="13"/>
      <c r="AU1333" s="13"/>
      <c r="AV1333" s="13"/>
      <c r="AW1333" s="13"/>
      <c r="AX1333" s="13"/>
      <c r="AY1333" s="13"/>
      <c r="AZ1333" s="13"/>
      <c r="BA1333" s="13"/>
      <c r="BB1333" s="13"/>
    </row>
    <row r="1334" spans="1:54" ht="12.75">
      <c r="A1334" s="13"/>
      <c r="B1334" s="13"/>
      <c r="C1334" s="324"/>
      <c r="D1334" s="324"/>
      <c r="E1334" s="324"/>
      <c r="F1334" s="324"/>
      <c r="G1334" s="324"/>
      <c r="H1334" s="324"/>
      <c r="I1334" s="324"/>
      <c r="J1334" s="324"/>
      <c r="K1334" s="324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20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13"/>
      <c r="AV1334" s="13"/>
      <c r="AW1334" s="13"/>
      <c r="AX1334" s="13"/>
      <c r="AY1334" s="13"/>
      <c r="AZ1334" s="13"/>
      <c r="BA1334" s="13"/>
      <c r="BB1334" s="13"/>
    </row>
    <row r="1335" spans="1:54" ht="12.75">
      <c r="A1335" s="13"/>
      <c r="B1335" s="13"/>
      <c r="C1335" s="324"/>
      <c r="D1335" s="324"/>
      <c r="E1335" s="324"/>
      <c r="F1335" s="324"/>
      <c r="G1335" s="324"/>
      <c r="H1335" s="324"/>
      <c r="I1335" s="324"/>
      <c r="J1335" s="324"/>
      <c r="K1335" s="324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20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13"/>
      <c r="AV1335" s="13"/>
      <c r="AW1335" s="13"/>
      <c r="AX1335" s="13"/>
      <c r="AY1335" s="13"/>
      <c r="AZ1335" s="13"/>
      <c r="BA1335" s="13"/>
      <c r="BB1335" s="13"/>
    </row>
    <row r="1336" spans="1:54" ht="12.75">
      <c r="A1336" s="13"/>
      <c r="B1336" s="13"/>
      <c r="C1336" s="324"/>
      <c r="D1336" s="324"/>
      <c r="E1336" s="324"/>
      <c r="F1336" s="324"/>
      <c r="G1336" s="324"/>
      <c r="H1336" s="324"/>
      <c r="I1336" s="324"/>
      <c r="J1336" s="324"/>
      <c r="K1336" s="324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20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13"/>
      <c r="AV1336" s="13"/>
      <c r="AW1336" s="13"/>
      <c r="AX1336" s="13"/>
      <c r="AY1336" s="13"/>
      <c r="AZ1336" s="13"/>
      <c r="BA1336" s="13"/>
      <c r="BB1336" s="13"/>
    </row>
    <row r="1337" spans="1:54" ht="12.75">
      <c r="A1337" s="13"/>
      <c r="B1337" s="13"/>
      <c r="C1337" s="324"/>
      <c r="D1337" s="324"/>
      <c r="E1337" s="324"/>
      <c r="F1337" s="324"/>
      <c r="G1337" s="324"/>
      <c r="H1337" s="324"/>
      <c r="I1337" s="324"/>
      <c r="J1337" s="324"/>
      <c r="K1337" s="324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20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  <c r="AT1337" s="13"/>
      <c r="AU1337" s="13"/>
      <c r="AV1337" s="13"/>
      <c r="AW1337" s="13"/>
      <c r="AX1337" s="13"/>
      <c r="AY1337" s="13"/>
      <c r="AZ1337" s="13"/>
      <c r="BA1337" s="13"/>
      <c r="BB1337" s="13"/>
    </row>
    <row r="1338" spans="1:54" ht="12.75">
      <c r="A1338" s="13"/>
      <c r="B1338" s="13"/>
      <c r="C1338" s="324"/>
      <c r="D1338" s="324"/>
      <c r="E1338" s="324"/>
      <c r="F1338" s="324"/>
      <c r="G1338" s="324"/>
      <c r="H1338" s="324"/>
      <c r="I1338" s="324"/>
      <c r="J1338" s="324"/>
      <c r="K1338" s="324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20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13"/>
      <c r="AV1338" s="13"/>
      <c r="AW1338" s="13"/>
      <c r="AX1338" s="13"/>
      <c r="AY1338" s="13"/>
      <c r="AZ1338" s="13"/>
      <c r="BA1338" s="13"/>
      <c r="BB1338" s="13"/>
    </row>
    <row r="1339" spans="1:54" ht="12.75">
      <c r="A1339" s="13"/>
      <c r="B1339" s="13"/>
      <c r="C1339" s="324"/>
      <c r="D1339" s="324"/>
      <c r="E1339" s="324"/>
      <c r="F1339" s="324"/>
      <c r="G1339" s="324"/>
      <c r="H1339" s="324"/>
      <c r="I1339" s="324"/>
      <c r="J1339" s="324"/>
      <c r="K1339" s="324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20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13"/>
      <c r="AV1339" s="13"/>
      <c r="AW1339" s="13"/>
      <c r="AX1339" s="13"/>
      <c r="AY1339" s="13"/>
      <c r="AZ1339" s="13"/>
      <c r="BA1339" s="13"/>
      <c r="BB1339" s="13"/>
    </row>
    <row r="1340" spans="1:54" ht="12.75">
      <c r="A1340" s="13"/>
      <c r="B1340" s="13"/>
      <c r="C1340" s="324"/>
      <c r="D1340" s="324"/>
      <c r="E1340" s="324"/>
      <c r="F1340" s="324"/>
      <c r="G1340" s="324"/>
      <c r="H1340" s="324"/>
      <c r="I1340" s="324"/>
      <c r="J1340" s="324"/>
      <c r="K1340" s="324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20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  <c r="AT1340" s="13"/>
      <c r="AU1340" s="13"/>
      <c r="AV1340" s="13"/>
      <c r="AW1340" s="13"/>
      <c r="AX1340" s="13"/>
      <c r="AY1340" s="13"/>
      <c r="AZ1340" s="13"/>
      <c r="BA1340" s="13"/>
      <c r="BB1340" s="13"/>
    </row>
    <row r="1341" spans="1:54" ht="12.75">
      <c r="A1341" s="13"/>
      <c r="B1341" s="13"/>
      <c r="C1341" s="324"/>
      <c r="D1341" s="324"/>
      <c r="E1341" s="324"/>
      <c r="F1341" s="324"/>
      <c r="G1341" s="324"/>
      <c r="H1341" s="324"/>
      <c r="I1341" s="324"/>
      <c r="J1341" s="324"/>
      <c r="K1341" s="324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20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  <c r="AS1341" s="13"/>
      <c r="AT1341" s="13"/>
      <c r="AU1341" s="13"/>
      <c r="AV1341" s="13"/>
      <c r="AW1341" s="13"/>
      <c r="AX1341" s="13"/>
      <c r="AY1341" s="13"/>
      <c r="AZ1341" s="13"/>
      <c r="BA1341" s="13"/>
      <c r="BB1341" s="13"/>
    </row>
    <row r="1342" spans="1:54" ht="12.75">
      <c r="A1342" s="13"/>
      <c r="B1342" s="13"/>
      <c r="C1342" s="324"/>
      <c r="D1342" s="324"/>
      <c r="E1342" s="324"/>
      <c r="F1342" s="324"/>
      <c r="G1342" s="324"/>
      <c r="H1342" s="324"/>
      <c r="I1342" s="324"/>
      <c r="J1342" s="324"/>
      <c r="K1342" s="324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20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  <c r="AS1342" s="13"/>
      <c r="AT1342" s="13"/>
      <c r="AU1342" s="13"/>
      <c r="AV1342" s="13"/>
      <c r="AW1342" s="13"/>
      <c r="AX1342" s="13"/>
      <c r="AY1342" s="13"/>
      <c r="AZ1342" s="13"/>
      <c r="BA1342" s="13"/>
      <c r="BB1342" s="13"/>
    </row>
    <row r="1343" spans="1:54" ht="12.75">
      <c r="A1343" s="13"/>
      <c r="B1343" s="13"/>
      <c r="C1343" s="324"/>
      <c r="D1343" s="324"/>
      <c r="E1343" s="324"/>
      <c r="F1343" s="324"/>
      <c r="G1343" s="324"/>
      <c r="H1343" s="324"/>
      <c r="I1343" s="324"/>
      <c r="J1343" s="324"/>
      <c r="K1343" s="324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20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  <c r="AS1343" s="13"/>
      <c r="AT1343" s="13"/>
      <c r="AU1343" s="13"/>
      <c r="AV1343" s="13"/>
      <c r="AW1343" s="13"/>
      <c r="AX1343" s="13"/>
      <c r="AY1343" s="13"/>
      <c r="AZ1343" s="13"/>
      <c r="BA1343" s="13"/>
      <c r="BB1343" s="13"/>
    </row>
    <row r="1344" spans="1:54" ht="12.75">
      <c r="A1344" s="13"/>
      <c r="B1344" s="13"/>
      <c r="C1344" s="324"/>
      <c r="D1344" s="324"/>
      <c r="E1344" s="324"/>
      <c r="F1344" s="324"/>
      <c r="G1344" s="324"/>
      <c r="H1344" s="324"/>
      <c r="I1344" s="324"/>
      <c r="J1344" s="324"/>
      <c r="K1344" s="324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20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  <c r="AS1344" s="13"/>
      <c r="AT1344" s="13"/>
      <c r="AU1344" s="13"/>
      <c r="AV1344" s="13"/>
      <c r="AW1344" s="13"/>
      <c r="AX1344" s="13"/>
      <c r="AY1344" s="13"/>
      <c r="AZ1344" s="13"/>
      <c r="BA1344" s="13"/>
      <c r="BB1344" s="13"/>
    </row>
    <row r="1345" spans="1:54" ht="12.75">
      <c r="A1345" s="13"/>
      <c r="B1345" s="13"/>
      <c r="C1345" s="324"/>
      <c r="D1345" s="324"/>
      <c r="E1345" s="324"/>
      <c r="F1345" s="324"/>
      <c r="G1345" s="324"/>
      <c r="H1345" s="324"/>
      <c r="I1345" s="324"/>
      <c r="J1345" s="324"/>
      <c r="K1345" s="324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20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  <c r="AS1345" s="13"/>
      <c r="AT1345" s="13"/>
      <c r="AU1345" s="13"/>
      <c r="AV1345" s="13"/>
      <c r="AW1345" s="13"/>
      <c r="AX1345" s="13"/>
      <c r="AY1345" s="13"/>
      <c r="AZ1345" s="13"/>
      <c r="BA1345" s="13"/>
      <c r="BB1345" s="13"/>
    </row>
    <row r="1346" spans="1:54" ht="12.75">
      <c r="A1346" s="13"/>
      <c r="B1346" s="13"/>
      <c r="C1346" s="324"/>
      <c r="D1346" s="324"/>
      <c r="E1346" s="324"/>
      <c r="F1346" s="324"/>
      <c r="G1346" s="324"/>
      <c r="H1346" s="324"/>
      <c r="I1346" s="324"/>
      <c r="J1346" s="324"/>
      <c r="K1346" s="324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20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  <c r="AS1346" s="13"/>
      <c r="AT1346" s="13"/>
      <c r="AU1346" s="13"/>
      <c r="AV1346" s="13"/>
      <c r="AW1346" s="13"/>
      <c r="AX1346" s="13"/>
      <c r="AY1346" s="13"/>
      <c r="AZ1346" s="13"/>
      <c r="BA1346" s="13"/>
      <c r="BB1346" s="13"/>
    </row>
    <row r="1347" spans="1:54" ht="12.75">
      <c r="A1347" s="13"/>
      <c r="B1347" s="13"/>
      <c r="C1347" s="324"/>
      <c r="D1347" s="324"/>
      <c r="E1347" s="324"/>
      <c r="F1347" s="324"/>
      <c r="G1347" s="324"/>
      <c r="H1347" s="324"/>
      <c r="I1347" s="324"/>
      <c r="J1347" s="324"/>
      <c r="K1347" s="324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20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  <c r="AS1347" s="13"/>
      <c r="AT1347" s="13"/>
      <c r="AU1347" s="13"/>
      <c r="AV1347" s="13"/>
      <c r="AW1347" s="13"/>
      <c r="AX1347" s="13"/>
      <c r="AY1347" s="13"/>
      <c r="AZ1347" s="13"/>
      <c r="BA1347" s="13"/>
      <c r="BB1347" s="13"/>
    </row>
    <row r="1348" spans="1:54" ht="12.75">
      <c r="A1348" s="13"/>
      <c r="B1348" s="13"/>
      <c r="C1348" s="324"/>
      <c r="D1348" s="324"/>
      <c r="E1348" s="324"/>
      <c r="F1348" s="324"/>
      <c r="G1348" s="324"/>
      <c r="H1348" s="324"/>
      <c r="I1348" s="324"/>
      <c r="J1348" s="324"/>
      <c r="K1348" s="324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20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  <c r="AS1348" s="13"/>
      <c r="AT1348" s="13"/>
      <c r="AU1348" s="13"/>
      <c r="AV1348" s="13"/>
      <c r="AW1348" s="13"/>
      <c r="AX1348" s="13"/>
      <c r="AY1348" s="13"/>
      <c r="AZ1348" s="13"/>
      <c r="BA1348" s="13"/>
      <c r="BB1348" s="13"/>
    </row>
    <row r="1349" spans="1:54" ht="12.75">
      <c r="A1349" s="13"/>
      <c r="B1349" s="13"/>
      <c r="C1349" s="324"/>
      <c r="D1349" s="324"/>
      <c r="E1349" s="324"/>
      <c r="F1349" s="324"/>
      <c r="G1349" s="324"/>
      <c r="H1349" s="324"/>
      <c r="I1349" s="324"/>
      <c r="J1349" s="324"/>
      <c r="K1349" s="324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20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  <c r="AS1349" s="13"/>
      <c r="AT1349" s="13"/>
      <c r="AU1349" s="13"/>
      <c r="AV1349" s="13"/>
      <c r="AW1349" s="13"/>
      <c r="AX1349" s="13"/>
      <c r="AY1349" s="13"/>
      <c r="AZ1349" s="13"/>
      <c r="BA1349" s="13"/>
      <c r="BB1349" s="13"/>
    </row>
    <row r="1350" spans="1:54" ht="12.75">
      <c r="A1350" s="13"/>
      <c r="B1350" s="13"/>
      <c r="C1350" s="324"/>
      <c r="D1350" s="324"/>
      <c r="E1350" s="324"/>
      <c r="F1350" s="324"/>
      <c r="G1350" s="324"/>
      <c r="H1350" s="324"/>
      <c r="I1350" s="324"/>
      <c r="J1350" s="324"/>
      <c r="K1350" s="324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20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  <c r="AS1350" s="13"/>
      <c r="AT1350" s="13"/>
      <c r="AU1350" s="13"/>
      <c r="AV1350" s="13"/>
      <c r="AW1350" s="13"/>
      <c r="AX1350" s="13"/>
      <c r="AY1350" s="13"/>
      <c r="AZ1350" s="13"/>
      <c r="BA1350" s="13"/>
      <c r="BB1350" s="13"/>
    </row>
    <row r="1351" spans="1:54" ht="12.75">
      <c r="A1351" s="13"/>
      <c r="B1351" s="13"/>
      <c r="C1351" s="324"/>
      <c r="D1351" s="324"/>
      <c r="E1351" s="324"/>
      <c r="F1351" s="324"/>
      <c r="G1351" s="324"/>
      <c r="H1351" s="324"/>
      <c r="I1351" s="324"/>
      <c r="J1351" s="324"/>
      <c r="K1351" s="324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20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  <c r="AS1351" s="13"/>
      <c r="AT1351" s="13"/>
      <c r="AU1351" s="13"/>
      <c r="AV1351" s="13"/>
      <c r="AW1351" s="13"/>
      <c r="AX1351" s="13"/>
      <c r="AY1351" s="13"/>
      <c r="AZ1351" s="13"/>
      <c r="BA1351" s="13"/>
      <c r="BB1351" s="13"/>
    </row>
    <row r="1352" spans="1:54" ht="12.75">
      <c r="A1352" s="13"/>
      <c r="B1352" s="13"/>
      <c r="C1352" s="324"/>
      <c r="D1352" s="324"/>
      <c r="E1352" s="324"/>
      <c r="F1352" s="324"/>
      <c r="G1352" s="324"/>
      <c r="H1352" s="324"/>
      <c r="I1352" s="324"/>
      <c r="J1352" s="324"/>
      <c r="K1352" s="324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20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  <c r="AS1352" s="13"/>
      <c r="AT1352" s="13"/>
      <c r="AU1352" s="13"/>
      <c r="AV1352" s="13"/>
      <c r="AW1352" s="13"/>
      <c r="AX1352" s="13"/>
      <c r="AY1352" s="13"/>
      <c r="AZ1352" s="13"/>
      <c r="BA1352" s="13"/>
      <c r="BB1352" s="13"/>
    </row>
    <row r="1353" spans="1:54" ht="12.75">
      <c r="A1353" s="13"/>
      <c r="B1353" s="13"/>
      <c r="C1353" s="324"/>
      <c r="D1353" s="324"/>
      <c r="E1353" s="324"/>
      <c r="F1353" s="324"/>
      <c r="G1353" s="324"/>
      <c r="H1353" s="324"/>
      <c r="I1353" s="324"/>
      <c r="J1353" s="324"/>
      <c r="K1353" s="324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20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  <c r="AT1353" s="13"/>
      <c r="AU1353" s="13"/>
      <c r="AV1353" s="13"/>
      <c r="AW1353" s="13"/>
      <c r="AX1353" s="13"/>
      <c r="AY1353" s="13"/>
      <c r="AZ1353" s="13"/>
      <c r="BA1353" s="13"/>
      <c r="BB1353" s="13"/>
    </row>
    <row r="1354" spans="1:54" ht="12.75">
      <c r="A1354" s="13"/>
      <c r="B1354" s="13"/>
      <c r="C1354" s="324"/>
      <c r="D1354" s="324"/>
      <c r="E1354" s="324"/>
      <c r="F1354" s="324"/>
      <c r="G1354" s="324"/>
      <c r="H1354" s="324"/>
      <c r="I1354" s="324"/>
      <c r="J1354" s="324"/>
      <c r="K1354" s="324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20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  <c r="AS1354" s="13"/>
      <c r="AT1354" s="13"/>
      <c r="AU1354" s="13"/>
      <c r="AV1354" s="13"/>
      <c r="AW1354" s="13"/>
      <c r="AX1354" s="13"/>
      <c r="AY1354" s="13"/>
      <c r="AZ1354" s="13"/>
      <c r="BA1354" s="13"/>
      <c r="BB1354" s="13"/>
    </row>
    <row r="1355" spans="1:54" ht="12.75">
      <c r="A1355" s="13"/>
      <c r="B1355" s="13"/>
      <c r="C1355" s="324"/>
      <c r="D1355" s="324"/>
      <c r="E1355" s="324"/>
      <c r="F1355" s="324"/>
      <c r="G1355" s="324"/>
      <c r="H1355" s="324"/>
      <c r="I1355" s="324"/>
      <c r="J1355" s="324"/>
      <c r="K1355" s="324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20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  <c r="AS1355" s="13"/>
      <c r="AT1355" s="13"/>
      <c r="AU1355" s="13"/>
      <c r="AV1355" s="13"/>
      <c r="AW1355" s="13"/>
      <c r="AX1355" s="13"/>
      <c r="AY1355" s="13"/>
      <c r="AZ1355" s="13"/>
      <c r="BA1355" s="13"/>
      <c r="BB1355" s="13"/>
    </row>
    <row r="1356" spans="1:54" ht="12.75">
      <c r="A1356" s="13"/>
      <c r="B1356" s="13"/>
      <c r="C1356" s="324"/>
      <c r="D1356" s="324"/>
      <c r="E1356" s="324"/>
      <c r="F1356" s="324"/>
      <c r="G1356" s="324"/>
      <c r="H1356" s="324"/>
      <c r="I1356" s="324"/>
      <c r="J1356" s="324"/>
      <c r="K1356" s="324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20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  <c r="AS1356" s="13"/>
      <c r="AT1356" s="13"/>
      <c r="AU1356" s="13"/>
      <c r="AV1356" s="13"/>
      <c r="AW1356" s="13"/>
      <c r="AX1356" s="13"/>
      <c r="AY1356" s="13"/>
      <c r="AZ1356" s="13"/>
      <c r="BA1356" s="13"/>
      <c r="BB1356" s="13"/>
    </row>
    <row r="1357" spans="1:54" ht="12.75">
      <c r="A1357" s="13"/>
      <c r="B1357" s="13"/>
      <c r="C1357" s="324"/>
      <c r="D1357" s="324"/>
      <c r="E1357" s="324"/>
      <c r="F1357" s="324"/>
      <c r="G1357" s="324"/>
      <c r="H1357" s="324"/>
      <c r="I1357" s="324"/>
      <c r="J1357" s="324"/>
      <c r="K1357" s="324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20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  <c r="AS1357" s="13"/>
      <c r="AT1357" s="13"/>
      <c r="AU1357" s="13"/>
      <c r="AV1357" s="13"/>
      <c r="AW1357" s="13"/>
      <c r="AX1357" s="13"/>
      <c r="AY1357" s="13"/>
      <c r="AZ1357" s="13"/>
      <c r="BA1357" s="13"/>
      <c r="BB1357" s="13"/>
    </row>
    <row r="1358" spans="1:54" ht="12.75">
      <c r="A1358" s="13"/>
      <c r="B1358" s="13"/>
      <c r="C1358" s="324"/>
      <c r="D1358" s="324"/>
      <c r="E1358" s="324"/>
      <c r="F1358" s="324"/>
      <c r="G1358" s="324"/>
      <c r="H1358" s="324"/>
      <c r="I1358" s="324"/>
      <c r="J1358" s="324"/>
      <c r="K1358" s="324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20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  <c r="AS1358" s="13"/>
      <c r="AT1358" s="13"/>
      <c r="AU1358" s="13"/>
      <c r="AV1358" s="13"/>
      <c r="AW1358" s="13"/>
      <c r="AX1358" s="13"/>
      <c r="AY1358" s="13"/>
      <c r="AZ1358" s="13"/>
      <c r="BA1358" s="13"/>
      <c r="BB1358" s="13"/>
    </row>
    <row r="1359" spans="1:54" ht="12.75">
      <c r="A1359" s="13"/>
      <c r="B1359" s="13"/>
      <c r="C1359" s="324"/>
      <c r="D1359" s="324"/>
      <c r="E1359" s="324"/>
      <c r="F1359" s="324"/>
      <c r="G1359" s="324"/>
      <c r="H1359" s="324"/>
      <c r="I1359" s="324"/>
      <c r="J1359" s="324"/>
      <c r="K1359" s="324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20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  <c r="AS1359" s="13"/>
      <c r="AT1359" s="13"/>
      <c r="AU1359" s="13"/>
      <c r="AV1359" s="13"/>
      <c r="AW1359" s="13"/>
      <c r="AX1359" s="13"/>
      <c r="AY1359" s="13"/>
      <c r="AZ1359" s="13"/>
      <c r="BA1359" s="13"/>
      <c r="BB1359" s="13"/>
    </row>
    <row r="1360" spans="1:54" ht="12.75">
      <c r="A1360" s="13"/>
      <c r="B1360" s="13"/>
      <c r="C1360" s="324"/>
      <c r="D1360" s="324"/>
      <c r="E1360" s="324"/>
      <c r="F1360" s="324"/>
      <c r="G1360" s="324"/>
      <c r="H1360" s="324"/>
      <c r="I1360" s="324"/>
      <c r="J1360" s="324"/>
      <c r="K1360" s="324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20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  <c r="AS1360" s="13"/>
      <c r="AT1360" s="13"/>
      <c r="AU1360" s="13"/>
      <c r="AV1360" s="13"/>
      <c r="AW1360" s="13"/>
      <c r="AX1360" s="13"/>
      <c r="AY1360" s="13"/>
      <c r="AZ1360" s="13"/>
      <c r="BA1360" s="13"/>
      <c r="BB1360" s="13"/>
    </row>
    <row r="1361" spans="1:54" ht="12.75">
      <c r="A1361" s="13"/>
      <c r="B1361" s="13"/>
      <c r="C1361" s="324"/>
      <c r="D1361" s="324"/>
      <c r="E1361" s="324"/>
      <c r="F1361" s="324"/>
      <c r="G1361" s="324"/>
      <c r="H1361" s="324"/>
      <c r="I1361" s="324"/>
      <c r="J1361" s="324"/>
      <c r="K1361" s="324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20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  <c r="AS1361" s="13"/>
      <c r="AT1361" s="13"/>
      <c r="AU1361" s="13"/>
      <c r="AV1361" s="13"/>
      <c r="AW1361" s="13"/>
      <c r="AX1361" s="13"/>
      <c r="AY1361" s="13"/>
      <c r="AZ1361" s="13"/>
      <c r="BA1361" s="13"/>
      <c r="BB1361" s="13"/>
    </row>
    <row r="1362" spans="1:54" ht="12.75">
      <c r="A1362" s="13"/>
      <c r="B1362" s="13"/>
      <c r="C1362" s="324"/>
      <c r="D1362" s="324"/>
      <c r="E1362" s="324"/>
      <c r="F1362" s="324"/>
      <c r="G1362" s="324"/>
      <c r="H1362" s="324"/>
      <c r="I1362" s="324"/>
      <c r="J1362" s="324"/>
      <c r="K1362" s="324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20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  <c r="AS1362" s="13"/>
      <c r="AT1362" s="13"/>
      <c r="AU1362" s="13"/>
      <c r="AV1362" s="13"/>
      <c r="AW1362" s="13"/>
      <c r="AX1362" s="13"/>
      <c r="AY1362" s="13"/>
      <c r="AZ1362" s="13"/>
      <c r="BA1362" s="13"/>
      <c r="BB1362" s="13"/>
    </row>
    <row r="1363" spans="1:54" ht="12.75">
      <c r="A1363" s="13"/>
      <c r="B1363" s="13"/>
      <c r="C1363" s="324"/>
      <c r="D1363" s="324"/>
      <c r="E1363" s="324"/>
      <c r="F1363" s="324"/>
      <c r="G1363" s="324"/>
      <c r="H1363" s="324"/>
      <c r="I1363" s="324"/>
      <c r="J1363" s="324"/>
      <c r="K1363" s="324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20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  <c r="AS1363" s="13"/>
      <c r="AT1363" s="13"/>
      <c r="AU1363" s="13"/>
      <c r="AV1363" s="13"/>
      <c r="AW1363" s="13"/>
      <c r="AX1363" s="13"/>
      <c r="AY1363" s="13"/>
      <c r="AZ1363" s="13"/>
      <c r="BA1363" s="13"/>
      <c r="BB1363" s="13"/>
    </row>
    <row r="1364" spans="1:54" ht="12.75">
      <c r="A1364" s="13"/>
      <c r="B1364" s="13"/>
      <c r="C1364" s="324"/>
      <c r="D1364" s="324"/>
      <c r="E1364" s="324"/>
      <c r="F1364" s="324"/>
      <c r="G1364" s="324"/>
      <c r="H1364" s="324"/>
      <c r="I1364" s="324"/>
      <c r="J1364" s="324"/>
      <c r="K1364" s="324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20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  <c r="AS1364" s="13"/>
      <c r="AT1364" s="13"/>
      <c r="AU1364" s="13"/>
      <c r="AV1364" s="13"/>
      <c r="AW1364" s="13"/>
      <c r="AX1364" s="13"/>
      <c r="AY1364" s="13"/>
      <c r="AZ1364" s="13"/>
      <c r="BA1364" s="13"/>
      <c r="BB1364" s="13"/>
    </row>
    <row r="1365" spans="1:54" ht="12.75">
      <c r="A1365" s="13"/>
      <c r="B1365" s="13"/>
      <c r="C1365" s="324"/>
      <c r="D1365" s="324"/>
      <c r="E1365" s="324"/>
      <c r="F1365" s="324"/>
      <c r="G1365" s="324"/>
      <c r="H1365" s="324"/>
      <c r="I1365" s="324"/>
      <c r="J1365" s="324"/>
      <c r="K1365" s="324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20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  <c r="AS1365" s="13"/>
      <c r="AT1365" s="13"/>
      <c r="AU1365" s="13"/>
      <c r="AV1365" s="13"/>
      <c r="AW1365" s="13"/>
      <c r="AX1365" s="13"/>
      <c r="AY1365" s="13"/>
      <c r="AZ1365" s="13"/>
      <c r="BA1365" s="13"/>
      <c r="BB1365" s="13"/>
    </row>
    <row r="1366" spans="1:54" ht="12.75">
      <c r="A1366" s="13"/>
      <c r="B1366" s="13"/>
      <c r="C1366" s="324"/>
      <c r="D1366" s="324"/>
      <c r="E1366" s="324"/>
      <c r="F1366" s="324"/>
      <c r="G1366" s="324"/>
      <c r="H1366" s="324"/>
      <c r="I1366" s="324"/>
      <c r="J1366" s="324"/>
      <c r="K1366" s="324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20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  <c r="AS1366" s="13"/>
      <c r="AT1366" s="13"/>
      <c r="AU1366" s="13"/>
      <c r="AV1366" s="13"/>
      <c r="AW1366" s="13"/>
      <c r="AX1366" s="13"/>
      <c r="AY1366" s="13"/>
      <c r="AZ1366" s="13"/>
      <c r="BA1366" s="13"/>
      <c r="BB1366" s="13"/>
    </row>
    <row r="1367" spans="1:54" ht="12.75">
      <c r="A1367" s="13"/>
      <c r="B1367" s="13"/>
      <c r="C1367" s="324"/>
      <c r="D1367" s="324"/>
      <c r="E1367" s="324"/>
      <c r="F1367" s="324"/>
      <c r="G1367" s="324"/>
      <c r="H1367" s="324"/>
      <c r="I1367" s="324"/>
      <c r="J1367" s="324"/>
      <c r="K1367" s="324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20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  <c r="AS1367" s="13"/>
      <c r="AT1367" s="13"/>
      <c r="AU1367" s="13"/>
      <c r="AV1367" s="13"/>
      <c r="AW1367" s="13"/>
      <c r="AX1367" s="13"/>
      <c r="AY1367" s="13"/>
      <c r="AZ1367" s="13"/>
      <c r="BA1367" s="13"/>
      <c r="BB1367" s="13"/>
    </row>
    <row r="1368" spans="1:54" ht="12.75">
      <c r="A1368" s="13"/>
      <c r="B1368" s="13"/>
      <c r="C1368" s="324"/>
      <c r="D1368" s="324"/>
      <c r="E1368" s="324"/>
      <c r="F1368" s="324"/>
      <c r="G1368" s="324"/>
      <c r="H1368" s="324"/>
      <c r="I1368" s="324"/>
      <c r="J1368" s="324"/>
      <c r="K1368" s="324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20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  <c r="AS1368" s="13"/>
      <c r="AT1368" s="13"/>
      <c r="AU1368" s="13"/>
      <c r="AV1368" s="13"/>
      <c r="AW1368" s="13"/>
      <c r="AX1368" s="13"/>
      <c r="AY1368" s="13"/>
      <c r="AZ1368" s="13"/>
      <c r="BA1368" s="13"/>
      <c r="BB1368" s="13"/>
    </row>
    <row r="1369" spans="1:54" ht="12.75">
      <c r="A1369" s="13"/>
      <c r="B1369" s="13"/>
      <c r="C1369" s="324"/>
      <c r="D1369" s="324"/>
      <c r="E1369" s="324"/>
      <c r="F1369" s="324"/>
      <c r="G1369" s="324"/>
      <c r="H1369" s="324"/>
      <c r="I1369" s="324"/>
      <c r="J1369" s="324"/>
      <c r="K1369" s="324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20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  <c r="AS1369" s="13"/>
      <c r="AT1369" s="13"/>
      <c r="AU1369" s="13"/>
      <c r="AV1369" s="13"/>
      <c r="AW1369" s="13"/>
      <c r="AX1369" s="13"/>
      <c r="AY1369" s="13"/>
      <c r="AZ1369" s="13"/>
      <c r="BA1369" s="13"/>
      <c r="BB1369" s="13"/>
    </row>
    <row r="1370" spans="1:54" ht="12.75">
      <c r="A1370" s="13"/>
      <c r="B1370" s="13"/>
      <c r="C1370" s="324"/>
      <c r="D1370" s="324"/>
      <c r="E1370" s="324"/>
      <c r="F1370" s="324"/>
      <c r="G1370" s="324"/>
      <c r="H1370" s="324"/>
      <c r="I1370" s="324"/>
      <c r="J1370" s="324"/>
      <c r="K1370" s="324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20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13"/>
      <c r="AV1370" s="13"/>
      <c r="AW1370" s="13"/>
      <c r="AX1370" s="13"/>
      <c r="AY1370" s="13"/>
      <c r="AZ1370" s="13"/>
      <c r="BA1370" s="13"/>
      <c r="BB1370" s="13"/>
    </row>
    <row r="1371" spans="1:54" ht="12.75">
      <c r="A1371" s="13"/>
      <c r="B1371" s="13"/>
      <c r="C1371" s="324"/>
      <c r="D1371" s="324"/>
      <c r="E1371" s="324"/>
      <c r="F1371" s="324"/>
      <c r="G1371" s="324"/>
      <c r="H1371" s="324"/>
      <c r="I1371" s="324"/>
      <c r="J1371" s="324"/>
      <c r="K1371" s="324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20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13"/>
      <c r="AV1371" s="13"/>
      <c r="AW1371" s="13"/>
      <c r="AX1371" s="13"/>
      <c r="AY1371" s="13"/>
      <c r="AZ1371" s="13"/>
      <c r="BA1371" s="13"/>
      <c r="BB1371" s="13"/>
    </row>
    <row r="1372" spans="1:54" ht="12.75">
      <c r="A1372" s="13"/>
      <c r="B1372" s="13"/>
      <c r="C1372" s="324"/>
      <c r="D1372" s="324"/>
      <c r="E1372" s="324"/>
      <c r="F1372" s="324"/>
      <c r="G1372" s="324"/>
      <c r="H1372" s="324"/>
      <c r="I1372" s="324"/>
      <c r="J1372" s="324"/>
      <c r="K1372" s="324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20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  <c r="AS1372" s="13"/>
      <c r="AT1372" s="13"/>
      <c r="AU1372" s="13"/>
      <c r="AV1372" s="13"/>
      <c r="AW1372" s="13"/>
      <c r="AX1372" s="13"/>
      <c r="AY1372" s="13"/>
      <c r="AZ1372" s="13"/>
      <c r="BA1372" s="13"/>
      <c r="BB1372" s="13"/>
    </row>
    <row r="1373" spans="1:54" ht="12.75">
      <c r="A1373" s="13"/>
      <c r="B1373" s="13"/>
      <c r="C1373" s="324"/>
      <c r="D1373" s="324"/>
      <c r="E1373" s="324"/>
      <c r="F1373" s="324"/>
      <c r="G1373" s="324"/>
      <c r="H1373" s="324"/>
      <c r="I1373" s="324"/>
      <c r="J1373" s="324"/>
      <c r="K1373" s="324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20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  <c r="AS1373" s="13"/>
      <c r="AT1373" s="13"/>
      <c r="AU1373" s="13"/>
      <c r="AV1373" s="13"/>
      <c r="AW1373" s="13"/>
      <c r="AX1373" s="13"/>
      <c r="AY1373" s="13"/>
      <c r="AZ1373" s="13"/>
      <c r="BA1373" s="13"/>
      <c r="BB1373" s="13"/>
    </row>
    <row r="1374" spans="1:54" ht="12.75">
      <c r="A1374" s="13"/>
      <c r="B1374" s="13"/>
      <c r="C1374" s="324"/>
      <c r="D1374" s="324"/>
      <c r="E1374" s="324"/>
      <c r="F1374" s="324"/>
      <c r="G1374" s="324"/>
      <c r="H1374" s="324"/>
      <c r="I1374" s="324"/>
      <c r="J1374" s="324"/>
      <c r="K1374" s="324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20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  <c r="AS1374" s="13"/>
      <c r="AT1374" s="13"/>
      <c r="AU1374" s="13"/>
      <c r="AV1374" s="13"/>
      <c r="AW1374" s="13"/>
      <c r="AX1374" s="13"/>
      <c r="AY1374" s="13"/>
      <c r="AZ1374" s="13"/>
      <c r="BA1374" s="13"/>
      <c r="BB1374" s="13"/>
    </row>
    <row r="1375" spans="1:54" ht="12.75">
      <c r="A1375" s="13"/>
      <c r="B1375" s="13"/>
      <c r="C1375" s="324"/>
      <c r="D1375" s="324"/>
      <c r="E1375" s="324"/>
      <c r="F1375" s="324"/>
      <c r="G1375" s="324"/>
      <c r="H1375" s="324"/>
      <c r="I1375" s="324"/>
      <c r="J1375" s="324"/>
      <c r="K1375" s="324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20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  <c r="AS1375" s="13"/>
      <c r="AT1375" s="13"/>
      <c r="AU1375" s="13"/>
      <c r="AV1375" s="13"/>
      <c r="AW1375" s="13"/>
      <c r="AX1375" s="13"/>
      <c r="AY1375" s="13"/>
      <c r="AZ1375" s="13"/>
      <c r="BA1375" s="13"/>
      <c r="BB1375" s="13"/>
    </row>
    <row r="1376" spans="1:54" ht="12.75">
      <c r="A1376" s="13"/>
      <c r="B1376" s="13"/>
      <c r="C1376" s="324"/>
      <c r="D1376" s="324"/>
      <c r="E1376" s="324"/>
      <c r="F1376" s="324"/>
      <c r="G1376" s="324"/>
      <c r="H1376" s="324"/>
      <c r="I1376" s="324"/>
      <c r="J1376" s="324"/>
      <c r="K1376" s="324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20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  <c r="AS1376" s="13"/>
      <c r="AT1376" s="13"/>
      <c r="AU1376" s="13"/>
      <c r="AV1376" s="13"/>
      <c r="AW1376" s="13"/>
      <c r="AX1376" s="13"/>
      <c r="AY1376" s="13"/>
      <c r="AZ1376" s="13"/>
      <c r="BA1376" s="13"/>
      <c r="BB1376" s="13"/>
    </row>
    <row r="1377" spans="1:54" ht="12.75">
      <c r="A1377" s="13"/>
      <c r="B1377" s="13"/>
      <c r="C1377" s="324"/>
      <c r="D1377" s="324"/>
      <c r="E1377" s="324"/>
      <c r="F1377" s="324"/>
      <c r="G1377" s="324"/>
      <c r="H1377" s="324"/>
      <c r="I1377" s="324"/>
      <c r="J1377" s="324"/>
      <c r="K1377" s="324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20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  <c r="AS1377" s="13"/>
      <c r="AT1377" s="13"/>
      <c r="AU1377" s="13"/>
      <c r="AV1377" s="13"/>
      <c r="AW1377" s="13"/>
      <c r="AX1377" s="13"/>
      <c r="AY1377" s="13"/>
      <c r="AZ1377" s="13"/>
      <c r="BA1377" s="13"/>
      <c r="BB1377" s="13"/>
    </row>
    <row r="1378" spans="1:54" ht="12.75">
      <c r="A1378" s="13"/>
      <c r="B1378" s="13"/>
      <c r="C1378" s="324"/>
      <c r="D1378" s="324"/>
      <c r="E1378" s="324"/>
      <c r="F1378" s="324"/>
      <c r="G1378" s="324"/>
      <c r="H1378" s="324"/>
      <c r="I1378" s="324"/>
      <c r="J1378" s="324"/>
      <c r="K1378" s="324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20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  <c r="AS1378" s="13"/>
      <c r="AT1378" s="13"/>
      <c r="AU1378" s="13"/>
      <c r="AV1378" s="13"/>
      <c r="AW1378" s="13"/>
      <c r="AX1378" s="13"/>
      <c r="AY1378" s="13"/>
      <c r="AZ1378" s="13"/>
      <c r="BA1378" s="13"/>
      <c r="BB1378" s="13"/>
    </row>
    <row r="1379" spans="1:54" ht="12.75">
      <c r="A1379" s="13"/>
      <c r="B1379" s="13"/>
      <c r="C1379" s="324"/>
      <c r="D1379" s="324"/>
      <c r="E1379" s="324"/>
      <c r="F1379" s="324"/>
      <c r="G1379" s="324"/>
      <c r="H1379" s="324"/>
      <c r="I1379" s="324"/>
      <c r="J1379" s="324"/>
      <c r="K1379" s="324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20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  <c r="AS1379" s="13"/>
      <c r="AT1379" s="13"/>
      <c r="AU1379" s="13"/>
      <c r="AV1379" s="13"/>
      <c r="AW1379" s="13"/>
      <c r="AX1379" s="13"/>
      <c r="AY1379" s="13"/>
      <c r="AZ1379" s="13"/>
      <c r="BA1379" s="13"/>
      <c r="BB1379" s="13"/>
    </row>
    <row r="1380" spans="1:54" ht="12.75">
      <c r="A1380" s="13"/>
      <c r="B1380" s="13"/>
      <c r="C1380" s="324"/>
      <c r="D1380" s="324"/>
      <c r="E1380" s="324"/>
      <c r="F1380" s="324"/>
      <c r="G1380" s="324"/>
      <c r="H1380" s="324"/>
      <c r="I1380" s="324"/>
      <c r="J1380" s="324"/>
      <c r="K1380" s="324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20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  <c r="AS1380" s="13"/>
      <c r="AT1380" s="13"/>
      <c r="AU1380" s="13"/>
      <c r="AV1380" s="13"/>
      <c r="AW1380" s="13"/>
      <c r="AX1380" s="13"/>
      <c r="AY1380" s="13"/>
      <c r="AZ1380" s="13"/>
      <c r="BA1380" s="13"/>
      <c r="BB1380" s="13"/>
    </row>
    <row r="1381" spans="1:54" ht="12.75">
      <c r="A1381" s="13"/>
      <c r="B1381" s="13"/>
      <c r="C1381" s="324"/>
      <c r="D1381" s="324"/>
      <c r="E1381" s="324"/>
      <c r="F1381" s="324"/>
      <c r="G1381" s="324"/>
      <c r="H1381" s="324"/>
      <c r="I1381" s="324"/>
      <c r="J1381" s="324"/>
      <c r="K1381" s="324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20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  <c r="AS1381" s="13"/>
      <c r="AT1381" s="13"/>
      <c r="AU1381" s="13"/>
      <c r="AV1381" s="13"/>
      <c r="AW1381" s="13"/>
      <c r="AX1381" s="13"/>
      <c r="AY1381" s="13"/>
      <c r="AZ1381" s="13"/>
      <c r="BA1381" s="13"/>
      <c r="BB1381" s="13"/>
    </row>
    <row r="1382" spans="1:54" ht="12.75">
      <c r="A1382" s="13"/>
      <c r="B1382" s="13"/>
      <c r="C1382" s="324"/>
      <c r="D1382" s="324"/>
      <c r="E1382" s="324"/>
      <c r="F1382" s="324"/>
      <c r="G1382" s="324"/>
      <c r="H1382" s="324"/>
      <c r="I1382" s="324"/>
      <c r="J1382" s="324"/>
      <c r="K1382" s="324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20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  <c r="AS1382" s="13"/>
      <c r="AT1382" s="13"/>
      <c r="AU1382" s="13"/>
      <c r="AV1382" s="13"/>
      <c r="AW1382" s="13"/>
      <c r="AX1382" s="13"/>
      <c r="AY1382" s="13"/>
      <c r="AZ1382" s="13"/>
      <c r="BA1382" s="13"/>
      <c r="BB1382" s="13"/>
    </row>
    <row r="1383" spans="1:54" ht="12.75">
      <c r="A1383" s="13"/>
      <c r="B1383" s="13"/>
      <c r="C1383" s="324"/>
      <c r="D1383" s="324"/>
      <c r="E1383" s="324"/>
      <c r="F1383" s="324"/>
      <c r="G1383" s="324"/>
      <c r="H1383" s="324"/>
      <c r="I1383" s="324"/>
      <c r="J1383" s="324"/>
      <c r="K1383" s="324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20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  <c r="AS1383" s="13"/>
      <c r="AT1383" s="13"/>
      <c r="AU1383" s="13"/>
      <c r="AV1383" s="13"/>
      <c r="AW1383" s="13"/>
      <c r="AX1383" s="13"/>
      <c r="AY1383" s="13"/>
      <c r="AZ1383" s="13"/>
      <c r="BA1383" s="13"/>
      <c r="BB1383" s="13"/>
    </row>
    <row r="1384" spans="1:54" ht="12.75">
      <c r="A1384" s="13"/>
      <c r="B1384" s="13"/>
      <c r="C1384" s="324"/>
      <c r="D1384" s="324"/>
      <c r="E1384" s="324"/>
      <c r="F1384" s="324"/>
      <c r="G1384" s="324"/>
      <c r="H1384" s="324"/>
      <c r="I1384" s="324"/>
      <c r="J1384" s="324"/>
      <c r="K1384" s="324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20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  <c r="AS1384" s="13"/>
      <c r="AT1384" s="13"/>
      <c r="AU1384" s="13"/>
      <c r="AV1384" s="13"/>
      <c r="AW1384" s="13"/>
      <c r="AX1384" s="13"/>
      <c r="AY1384" s="13"/>
      <c r="AZ1384" s="13"/>
      <c r="BA1384" s="13"/>
      <c r="BB1384" s="13"/>
    </row>
    <row r="1385" spans="1:54" ht="12.75">
      <c r="A1385" s="13"/>
      <c r="B1385" s="13"/>
      <c r="C1385" s="324"/>
      <c r="D1385" s="324"/>
      <c r="E1385" s="324"/>
      <c r="F1385" s="324"/>
      <c r="G1385" s="324"/>
      <c r="H1385" s="324"/>
      <c r="I1385" s="324"/>
      <c r="J1385" s="324"/>
      <c r="K1385" s="324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20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  <c r="AS1385" s="13"/>
      <c r="AT1385" s="13"/>
      <c r="AU1385" s="13"/>
      <c r="AV1385" s="13"/>
      <c r="AW1385" s="13"/>
      <c r="AX1385" s="13"/>
      <c r="AY1385" s="13"/>
      <c r="AZ1385" s="13"/>
      <c r="BA1385" s="13"/>
      <c r="BB1385" s="13"/>
    </row>
    <row r="1386" spans="1:54" ht="12.75">
      <c r="A1386" s="13"/>
      <c r="B1386" s="13"/>
      <c r="C1386" s="324"/>
      <c r="D1386" s="324"/>
      <c r="E1386" s="324"/>
      <c r="F1386" s="324"/>
      <c r="G1386" s="324"/>
      <c r="H1386" s="324"/>
      <c r="I1386" s="324"/>
      <c r="J1386" s="324"/>
      <c r="K1386" s="324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20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  <c r="AS1386" s="13"/>
      <c r="AT1386" s="13"/>
      <c r="AU1386" s="13"/>
      <c r="AV1386" s="13"/>
      <c r="AW1386" s="13"/>
      <c r="AX1386" s="13"/>
      <c r="AY1386" s="13"/>
      <c r="AZ1386" s="13"/>
      <c r="BA1386" s="13"/>
      <c r="BB1386" s="13"/>
    </row>
    <row r="1387" spans="1:54" ht="12.75">
      <c r="A1387" s="13"/>
      <c r="B1387" s="13"/>
      <c r="C1387" s="324"/>
      <c r="D1387" s="324"/>
      <c r="E1387" s="324"/>
      <c r="F1387" s="324"/>
      <c r="G1387" s="324"/>
      <c r="H1387" s="324"/>
      <c r="I1387" s="324"/>
      <c r="J1387" s="324"/>
      <c r="K1387" s="324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20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  <c r="AS1387" s="13"/>
      <c r="AT1387" s="13"/>
      <c r="AU1387" s="13"/>
      <c r="AV1387" s="13"/>
      <c r="AW1387" s="13"/>
      <c r="AX1387" s="13"/>
      <c r="AY1387" s="13"/>
      <c r="AZ1387" s="13"/>
      <c r="BA1387" s="13"/>
      <c r="BB1387" s="13"/>
    </row>
    <row r="1388" spans="1:54" ht="12.75">
      <c r="A1388" s="13"/>
      <c r="B1388" s="13"/>
      <c r="C1388" s="324"/>
      <c r="D1388" s="324"/>
      <c r="E1388" s="324"/>
      <c r="F1388" s="324"/>
      <c r="G1388" s="324"/>
      <c r="H1388" s="324"/>
      <c r="I1388" s="324"/>
      <c r="J1388" s="324"/>
      <c r="K1388" s="324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20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  <c r="AS1388" s="13"/>
      <c r="AT1388" s="13"/>
      <c r="AU1388" s="13"/>
      <c r="AV1388" s="13"/>
      <c r="AW1388" s="13"/>
      <c r="AX1388" s="13"/>
      <c r="AY1388" s="13"/>
      <c r="AZ1388" s="13"/>
      <c r="BA1388" s="13"/>
      <c r="BB1388" s="13"/>
    </row>
    <row r="1389" spans="1:54" ht="12.75">
      <c r="A1389" s="13"/>
      <c r="B1389" s="13"/>
      <c r="C1389" s="324"/>
      <c r="D1389" s="324"/>
      <c r="E1389" s="324"/>
      <c r="F1389" s="324"/>
      <c r="G1389" s="324"/>
      <c r="H1389" s="324"/>
      <c r="I1389" s="324"/>
      <c r="J1389" s="324"/>
      <c r="K1389" s="324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20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  <c r="AS1389" s="13"/>
      <c r="AT1389" s="13"/>
      <c r="AU1389" s="13"/>
      <c r="AV1389" s="13"/>
      <c r="AW1389" s="13"/>
      <c r="AX1389" s="13"/>
      <c r="AY1389" s="13"/>
      <c r="AZ1389" s="13"/>
      <c r="BA1389" s="13"/>
      <c r="BB1389" s="13"/>
    </row>
    <row r="1390" spans="1:54" ht="12.75">
      <c r="A1390" s="13"/>
      <c r="B1390" s="13"/>
      <c r="C1390" s="324"/>
      <c r="D1390" s="324"/>
      <c r="E1390" s="324"/>
      <c r="F1390" s="324"/>
      <c r="G1390" s="324"/>
      <c r="H1390" s="324"/>
      <c r="I1390" s="324"/>
      <c r="J1390" s="324"/>
      <c r="K1390" s="324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20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  <c r="AR1390" s="13"/>
      <c r="AS1390" s="13"/>
      <c r="AT1390" s="13"/>
      <c r="AU1390" s="13"/>
      <c r="AV1390" s="13"/>
      <c r="AW1390" s="13"/>
      <c r="AX1390" s="13"/>
      <c r="AY1390" s="13"/>
      <c r="AZ1390" s="13"/>
      <c r="BA1390" s="13"/>
      <c r="BB1390" s="13"/>
    </row>
    <row r="1391" spans="1:54" ht="12.75">
      <c r="A1391" s="13"/>
      <c r="B1391" s="13"/>
      <c r="C1391" s="324"/>
      <c r="D1391" s="324"/>
      <c r="E1391" s="324"/>
      <c r="F1391" s="324"/>
      <c r="G1391" s="324"/>
      <c r="H1391" s="324"/>
      <c r="I1391" s="324"/>
      <c r="J1391" s="324"/>
      <c r="K1391" s="324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20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  <c r="AS1391" s="13"/>
      <c r="AT1391" s="13"/>
      <c r="AU1391" s="13"/>
      <c r="AV1391" s="13"/>
      <c r="AW1391" s="13"/>
      <c r="AX1391" s="13"/>
      <c r="AY1391" s="13"/>
      <c r="AZ1391" s="13"/>
      <c r="BA1391" s="13"/>
      <c r="BB1391" s="13"/>
    </row>
    <row r="1392" spans="1:54" ht="12.75">
      <c r="A1392" s="13"/>
      <c r="B1392" s="13"/>
      <c r="C1392" s="324"/>
      <c r="D1392" s="324"/>
      <c r="E1392" s="324"/>
      <c r="F1392" s="324"/>
      <c r="G1392" s="324"/>
      <c r="H1392" s="324"/>
      <c r="I1392" s="324"/>
      <c r="J1392" s="324"/>
      <c r="K1392" s="324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20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  <c r="AS1392" s="13"/>
      <c r="AT1392" s="13"/>
      <c r="AU1392" s="13"/>
      <c r="AV1392" s="13"/>
      <c r="AW1392" s="13"/>
      <c r="AX1392" s="13"/>
      <c r="AY1392" s="13"/>
      <c r="AZ1392" s="13"/>
      <c r="BA1392" s="13"/>
      <c r="BB1392" s="13"/>
    </row>
    <row r="1393" spans="1:54" ht="12.75">
      <c r="A1393" s="13"/>
      <c r="B1393" s="13"/>
      <c r="C1393" s="324"/>
      <c r="D1393" s="324"/>
      <c r="E1393" s="324"/>
      <c r="F1393" s="324"/>
      <c r="G1393" s="324"/>
      <c r="H1393" s="324"/>
      <c r="I1393" s="324"/>
      <c r="J1393" s="324"/>
      <c r="K1393" s="324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20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  <c r="AS1393" s="13"/>
      <c r="AT1393" s="13"/>
      <c r="AU1393" s="13"/>
      <c r="AV1393" s="13"/>
      <c r="AW1393" s="13"/>
      <c r="AX1393" s="13"/>
      <c r="AY1393" s="13"/>
      <c r="AZ1393" s="13"/>
      <c r="BA1393" s="13"/>
      <c r="BB1393" s="13"/>
    </row>
    <row r="1394" spans="1:54" ht="12.75">
      <c r="A1394" s="13"/>
      <c r="B1394" s="13"/>
      <c r="C1394" s="324"/>
      <c r="D1394" s="324"/>
      <c r="E1394" s="324"/>
      <c r="F1394" s="324"/>
      <c r="G1394" s="324"/>
      <c r="H1394" s="324"/>
      <c r="I1394" s="324"/>
      <c r="J1394" s="324"/>
      <c r="K1394" s="324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20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  <c r="AS1394" s="13"/>
      <c r="AT1394" s="13"/>
      <c r="AU1394" s="13"/>
      <c r="AV1394" s="13"/>
      <c r="AW1394" s="13"/>
      <c r="AX1394" s="13"/>
      <c r="AY1394" s="13"/>
      <c r="AZ1394" s="13"/>
      <c r="BA1394" s="13"/>
      <c r="BB1394" s="13"/>
    </row>
    <row r="1395" spans="1:54" ht="12.75">
      <c r="A1395" s="13"/>
      <c r="B1395" s="13"/>
      <c r="C1395" s="324"/>
      <c r="D1395" s="324"/>
      <c r="E1395" s="324"/>
      <c r="F1395" s="324"/>
      <c r="G1395" s="324"/>
      <c r="H1395" s="324"/>
      <c r="I1395" s="324"/>
      <c r="J1395" s="324"/>
      <c r="K1395" s="324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20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  <c r="AS1395" s="13"/>
      <c r="AT1395" s="13"/>
      <c r="AU1395" s="13"/>
      <c r="AV1395" s="13"/>
      <c r="AW1395" s="13"/>
      <c r="AX1395" s="13"/>
      <c r="AY1395" s="13"/>
      <c r="AZ1395" s="13"/>
      <c r="BA1395" s="13"/>
      <c r="BB1395" s="13"/>
    </row>
    <row r="1396" spans="1:54" ht="12.75">
      <c r="A1396" s="13"/>
      <c r="B1396" s="13"/>
      <c r="C1396" s="324"/>
      <c r="D1396" s="324"/>
      <c r="E1396" s="324"/>
      <c r="F1396" s="324"/>
      <c r="G1396" s="324"/>
      <c r="H1396" s="324"/>
      <c r="I1396" s="324"/>
      <c r="J1396" s="324"/>
      <c r="K1396" s="324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20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  <c r="AS1396" s="13"/>
      <c r="AT1396" s="13"/>
      <c r="AU1396" s="13"/>
      <c r="AV1396" s="13"/>
      <c r="AW1396" s="13"/>
      <c r="AX1396" s="13"/>
      <c r="AY1396" s="13"/>
      <c r="AZ1396" s="13"/>
      <c r="BA1396" s="13"/>
      <c r="BB1396" s="13"/>
    </row>
    <row r="1397" spans="1:54" ht="12.75">
      <c r="A1397" s="13"/>
      <c r="B1397" s="13"/>
      <c r="C1397" s="324"/>
      <c r="D1397" s="324"/>
      <c r="E1397" s="324"/>
      <c r="F1397" s="324"/>
      <c r="G1397" s="324"/>
      <c r="H1397" s="324"/>
      <c r="I1397" s="324"/>
      <c r="J1397" s="324"/>
      <c r="K1397" s="324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20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  <c r="AS1397" s="13"/>
      <c r="AT1397" s="13"/>
      <c r="AU1397" s="13"/>
      <c r="AV1397" s="13"/>
      <c r="AW1397" s="13"/>
      <c r="AX1397" s="13"/>
      <c r="AY1397" s="13"/>
      <c r="AZ1397" s="13"/>
      <c r="BA1397" s="13"/>
      <c r="BB1397" s="13"/>
    </row>
    <row r="1398" spans="1:54" ht="12.75">
      <c r="A1398" s="13"/>
      <c r="B1398" s="13"/>
      <c r="C1398" s="324"/>
      <c r="D1398" s="324"/>
      <c r="E1398" s="324"/>
      <c r="F1398" s="324"/>
      <c r="G1398" s="324"/>
      <c r="H1398" s="324"/>
      <c r="I1398" s="324"/>
      <c r="J1398" s="324"/>
      <c r="K1398" s="324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20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13"/>
      <c r="AR1398" s="13"/>
      <c r="AS1398" s="13"/>
      <c r="AT1398" s="13"/>
      <c r="AU1398" s="13"/>
      <c r="AV1398" s="13"/>
      <c r="AW1398" s="13"/>
      <c r="AX1398" s="13"/>
      <c r="AY1398" s="13"/>
      <c r="AZ1398" s="13"/>
      <c r="BA1398" s="13"/>
      <c r="BB1398" s="13"/>
    </row>
    <row r="1399" spans="1:54" ht="12.75">
      <c r="A1399" s="13"/>
      <c r="B1399" s="13"/>
      <c r="C1399" s="324"/>
      <c r="D1399" s="324"/>
      <c r="E1399" s="324"/>
      <c r="F1399" s="324"/>
      <c r="G1399" s="324"/>
      <c r="H1399" s="324"/>
      <c r="I1399" s="324"/>
      <c r="J1399" s="324"/>
      <c r="K1399" s="324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20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13"/>
      <c r="AR1399" s="13"/>
      <c r="AS1399" s="13"/>
      <c r="AT1399" s="13"/>
      <c r="AU1399" s="13"/>
      <c r="AV1399" s="13"/>
      <c r="AW1399" s="13"/>
      <c r="AX1399" s="13"/>
      <c r="AY1399" s="13"/>
      <c r="AZ1399" s="13"/>
      <c r="BA1399" s="13"/>
      <c r="BB1399" s="13"/>
    </row>
    <row r="1400" spans="1:54" ht="12.75">
      <c r="A1400" s="13"/>
      <c r="B1400" s="13"/>
      <c r="C1400" s="324"/>
      <c r="D1400" s="324"/>
      <c r="E1400" s="324"/>
      <c r="F1400" s="324"/>
      <c r="G1400" s="324"/>
      <c r="H1400" s="324"/>
      <c r="I1400" s="324"/>
      <c r="J1400" s="324"/>
      <c r="K1400" s="324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20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13"/>
      <c r="AR1400" s="13"/>
      <c r="AS1400" s="13"/>
      <c r="AT1400" s="13"/>
      <c r="AU1400" s="13"/>
      <c r="AV1400" s="13"/>
      <c r="AW1400" s="13"/>
      <c r="AX1400" s="13"/>
      <c r="AY1400" s="13"/>
      <c r="AZ1400" s="13"/>
      <c r="BA1400" s="13"/>
      <c r="BB1400" s="13"/>
    </row>
    <row r="1401" spans="1:54" ht="12.75">
      <c r="A1401" s="13"/>
      <c r="B1401" s="13"/>
      <c r="C1401" s="324"/>
      <c r="D1401" s="324"/>
      <c r="E1401" s="324"/>
      <c r="F1401" s="324"/>
      <c r="G1401" s="324"/>
      <c r="H1401" s="324"/>
      <c r="I1401" s="324"/>
      <c r="J1401" s="324"/>
      <c r="K1401" s="324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20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  <c r="AS1401" s="13"/>
      <c r="AT1401" s="13"/>
      <c r="AU1401" s="13"/>
      <c r="AV1401" s="13"/>
      <c r="AW1401" s="13"/>
      <c r="AX1401" s="13"/>
      <c r="AY1401" s="13"/>
      <c r="AZ1401" s="13"/>
      <c r="BA1401" s="13"/>
      <c r="BB1401" s="13"/>
    </row>
    <row r="1402" spans="1:54" ht="12.75">
      <c r="A1402" s="13"/>
      <c r="B1402" s="13"/>
      <c r="C1402" s="324"/>
      <c r="D1402" s="324"/>
      <c r="E1402" s="324"/>
      <c r="F1402" s="324"/>
      <c r="G1402" s="324"/>
      <c r="H1402" s="324"/>
      <c r="I1402" s="324"/>
      <c r="J1402" s="324"/>
      <c r="K1402" s="324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20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  <c r="AT1402" s="13"/>
      <c r="AU1402" s="13"/>
      <c r="AV1402" s="13"/>
      <c r="AW1402" s="13"/>
      <c r="AX1402" s="13"/>
      <c r="AY1402" s="13"/>
      <c r="AZ1402" s="13"/>
      <c r="BA1402" s="13"/>
      <c r="BB1402" s="13"/>
    </row>
    <row r="1403" spans="1:54" ht="12.75">
      <c r="A1403" s="13"/>
      <c r="B1403" s="13"/>
      <c r="C1403" s="324"/>
      <c r="D1403" s="324"/>
      <c r="E1403" s="324"/>
      <c r="F1403" s="324"/>
      <c r="G1403" s="324"/>
      <c r="H1403" s="324"/>
      <c r="I1403" s="324"/>
      <c r="J1403" s="324"/>
      <c r="K1403" s="324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20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  <c r="AT1403" s="13"/>
      <c r="AU1403" s="13"/>
      <c r="AV1403" s="13"/>
      <c r="AW1403" s="13"/>
      <c r="AX1403" s="13"/>
      <c r="AY1403" s="13"/>
      <c r="AZ1403" s="13"/>
      <c r="BA1403" s="13"/>
      <c r="BB1403" s="13"/>
    </row>
    <row r="1404" spans="1:54" ht="12.75">
      <c r="A1404" s="13"/>
      <c r="B1404" s="13"/>
      <c r="C1404" s="324"/>
      <c r="D1404" s="324"/>
      <c r="E1404" s="324"/>
      <c r="F1404" s="324"/>
      <c r="G1404" s="324"/>
      <c r="H1404" s="324"/>
      <c r="I1404" s="324"/>
      <c r="J1404" s="324"/>
      <c r="K1404" s="324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20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13"/>
      <c r="AR1404" s="13"/>
      <c r="AS1404" s="13"/>
      <c r="AT1404" s="13"/>
      <c r="AU1404" s="13"/>
      <c r="AV1404" s="13"/>
      <c r="AW1404" s="13"/>
      <c r="AX1404" s="13"/>
      <c r="AY1404" s="13"/>
      <c r="AZ1404" s="13"/>
      <c r="BA1404" s="13"/>
      <c r="BB1404" s="13"/>
    </row>
    <row r="1405" spans="1:54" ht="12.75">
      <c r="A1405" s="13"/>
      <c r="B1405" s="13"/>
      <c r="C1405" s="324"/>
      <c r="D1405" s="324"/>
      <c r="E1405" s="324"/>
      <c r="F1405" s="324"/>
      <c r="G1405" s="324"/>
      <c r="H1405" s="324"/>
      <c r="I1405" s="324"/>
      <c r="J1405" s="324"/>
      <c r="K1405" s="324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20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  <c r="AS1405" s="13"/>
      <c r="AT1405" s="13"/>
      <c r="AU1405" s="13"/>
      <c r="AV1405" s="13"/>
      <c r="AW1405" s="13"/>
      <c r="AX1405" s="13"/>
      <c r="AY1405" s="13"/>
      <c r="AZ1405" s="13"/>
      <c r="BA1405" s="13"/>
      <c r="BB1405" s="13"/>
    </row>
    <row r="1406" spans="1:54" ht="12.75">
      <c r="A1406" s="13"/>
      <c r="B1406" s="13"/>
      <c r="C1406" s="324"/>
      <c r="D1406" s="324"/>
      <c r="E1406" s="324"/>
      <c r="F1406" s="324"/>
      <c r="G1406" s="324"/>
      <c r="H1406" s="324"/>
      <c r="I1406" s="324"/>
      <c r="J1406" s="324"/>
      <c r="K1406" s="324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20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  <c r="AS1406" s="13"/>
      <c r="AT1406" s="13"/>
      <c r="AU1406" s="13"/>
      <c r="AV1406" s="13"/>
      <c r="AW1406" s="13"/>
      <c r="AX1406" s="13"/>
      <c r="AY1406" s="13"/>
      <c r="AZ1406" s="13"/>
      <c r="BA1406" s="13"/>
      <c r="BB1406" s="13"/>
    </row>
    <row r="1407" spans="1:54" ht="12.75">
      <c r="A1407" s="13"/>
      <c r="B1407" s="13"/>
      <c r="C1407" s="324"/>
      <c r="D1407" s="324"/>
      <c r="E1407" s="324"/>
      <c r="F1407" s="324"/>
      <c r="G1407" s="324"/>
      <c r="H1407" s="324"/>
      <c r="I1407" s="324"/>
      <c r="J1407" s="324"/>
      <c r="K1407" s="324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20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  <c r="AS1407" s="13"/>
      <c r="AT1407" s="13"/>
      <c r="AU1407" s="13"/>
      <c r="AV1407" s="13"/>
      <c r="AW1407" s="13"/>
      <c r="AX1407" s="13"/>
      <c r="AY1407" s="13"/>
      <c r="AZ1407" s="13"/>
      <c r="BA1407" s="13"/>
      <c r="BB1407" s="13"/>
    </row>
    <row r="1408" spans="1:54" ht="12.75">
      <c r="A1408" s="13"/>
      <c r="B1408" s="13"/>
      <c r="C1408" s="324"/>
      <c r="D1408" s="324"/>
      <c r="E1408" s="324"/>
      <c r="F1408" s="324"/>
      <c r="G1408" s="324"/>
      <c r="H1408" s="324"/>
      <c r="I1408" s="324"/>
      <c r="J1408" s="324"/>
      <c r="K1408" s="324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20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  <c r="AS1408" s="13"/>
      <c r="AT1408" s="13"/>
      <c r="AU1408" s="13"/>
      <c r="AV1408" s="13"/>
      <c r="AW1408" s="13"/>
      <c r="AX1408" s="13"/>
      <c r="AY1408" s="13"/>
      <c r="AZ1408" s="13"/>
      <c r="BA1408" s="13"/>
      <c r="BB1408" s="13"/>
    </row>
    <row r="1409" spans="1:54" ht="12.75">
      <c r="A1409" s="13"/>
      <c r="B1409" s="13"/>
      <c r="C1409" s="324"/>
      <c r="D1409" s="324"/>
      <c r="E1409" s="324"/>
      <c r="F1409" s="324"/>
      <c r="G1409" s="324"/>
      <c r="H1409" s="324"/>
      <c r="I1409" s="324"/>
      <c r="J1409" s="324"/>
      <c r="K1409" s="324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20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  <c r="AS1409" s="13"/>
      <c r="AT1409" s="13"/>
      <c r="AU1409" s="13"/>
      <c r="AV1409" s="13"/>
      <c r="AW1409" s="13"/>
      <c r="AX1409" s="13"/>
      <c r="AY1409" s="13"/>
      <c r="AZ1409" s="13"/>
      <c r="BA1409" s="13"/>
      <c r="BB1409" s="13"/>
    </row>
    <row r="1410" spans="1:54" ht="12.75">
      <c r="A1410" s="13"/>
      <c r="B1410" s="13"/>
      <c r="C1410" s="324"/>
      <c r="D1410" s="324"/>
      <c r="E1410" s="324"/>
      <c r="F1410" s="324"/>
      <c r="G1410" s="324"/>
      <c r="H1410" s="324"/>
      <c r="I1410" s="324"/>
      <c r="J1410" s="324"/>
      <c r="K1410" s="324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20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  <c r="AS1410" s="13"/>
      <c r="AT1410" s="13"/>
      <c r="AU1410" s="13"/>
      <c r="AV1410" s="13"/>
      <c r="AW1410" s="13"/>
      <c r="AX1410" s="13"/>
      <c r="AY1410" s="13"/>
      <c r="AZ1410" s="13"/>
      <c r="BA1410" s="13"/>
      <c r="BB1410" s="13"/>
    </row>
    <row r="1411" spans="1:54" ht="12.75">
      <c r="A1411" s="13"/>
      <c r="B1411" s="13"/>
      <c r="C1411" s="324"/>
      <c r="D1411" s="324"/>
      <c r="E1411" s="324"/>
      <c r="F1411" s="324"/>
      <c r="G1411" s="324"/>
      <c r="H1411" s="324"/>
      <c r="I1411" s="324"/>
      <c r="J1411" s="324"/>
      <c r="K1411" s="324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20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13"/>
      <c r="AR1411" s="13"/>
      <c r="AS1411" s="13"/>
      <c r="AT1411" s="13"/>
      <c r="AU1411" s="13"/>
      <c r="AV1411" s="13"/>
      <c r="AW1411" s="13"/>
      <c r="AX1411" s="13"/>
      <c r="AY1411" s="13"/>
      <c r="AZ1411" s="13"/>
      <c r="BA1411" s="13"/>
      <c r="BB1411" s="13"/>
    </row>
    <row r="1412" spans="1:54" ht="12.75">
      <c r="A1412" s="13"/>
      <c r="B1412" s="13"/>
      <c r="C1412" s="324"/>
      <c r="D1412" s="324"/>
      <c r="E1412" s="324"/>
      <c r="F1412" s="324"/>
      <c r="G1412" s="324"/>
      <c r="H1412" s="324"/>
      <c r="I1412" s="324"/>
      <c r="J1412" s="324"/>
      <c r="K1412" s="324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20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13"/>
      <c r="AR1412" s="13"/>
      <c r="AS1412" s="13"/>
      <c r="AT1412" s="13"/>
      <c r="AU1412" s="13"/>
      <c r="AV1412" s="13"/>
      <c r="AW1412" s="13"/>
      <c r="AX1412" s="13"/>
      <c r="AY1412" s="13"/>
      <c r="AZ1412" s="13"/>
      <c r="BA1412" s="13"/>
      <c r="BB1412" s="13"/>
    </row>
    <row r="1413" spans="1:54" ht="12.75">
      <c r="A1413" s="13"/>
      <c r="B1413" s="13"/>
      <c r="C1413" s="324"/>
      <c r="D1413" s="324"/>
      <c r="E1413" s="324"/>
      <c r="F1413" s="324"/>
      <c r="G1413" s="324"/>
      <c r="H1413" s="324"/>
      <c r="I1413" s="324"/>
      <c r="J1413" s="324"/>
      <c r="K1413" s="324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20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  <c r="AS1413" s="13"/>
      <c r="AT1413" s="13"/>
      <c r="AU1413" s="13"/>
      <c r="AV1413" s="13"/>
      <c r="AW1413" s="13"/>
      <c r="AX1413" s="13"/>
      <c r="AY1413" s="13"/>
      <c r="AZ1413" s="13"/>
      <c r="BA1413" s="13"/>
      <c r="BB1413" s="13"/>
    </row>
    <row r="1414" spans="1:54" ht="12.75">
      <c r="A1414" s="13"/>
      <c r="B1414" s="13"/>
      <c r="C1414" s="324"/>
      <c r="D1414" s="324"/>
      <c r="E1414" s="324"/>
      <c r="F1414" s="324"/>
      <c r="G1414" s="324"/>
      <c r="H1414" s="324"/>
      <c r="I1414" s="324"/>
      <c r="J1414" s="324"/>
      <c r="K1414" s="324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20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  <c r="AS1414" s="13"/>
      <c r="AT1414" s="13"/>
      <c r="AU1414" s="13"/>
      <c r="AV1414" s="13"/>
      <c r="AW1414" s="13"/>
      <c r="AX1414" s="13"/>
      <c r="AY1414" s="13"/>
      <c r="AZ1414" s="13"/>
      <c r="BA1414" s="13"/>
      <c r="BB1414" s="13"/>
    </row>
    <row r="1415" spans="1:54" ht="12.75">
      <c r="A1415" s="13"/>
      <c r="B1415" s="13"/>
      <c r="C1415" s="324"/>
      <c r="D1415" s="324"/>
      <c r="E1415" s="324"/>
      <c r="F1415" s="324"/>
      <c r="G1415" s="324"/>
      <c r="H1415" s="324"/>
      <c r="I1415" s="324"/>
      <c r="J1415" s="324"/>
      <c r="K1415" s="324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20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  <c r="AS1415" s="13"/>
      <c r="AT1415" s="13"/>
      <c r="AU1415" s="13"/>
      <c r="AV1415" s="13"/>
      <c r="AW1415" s="13"/>
      <c r="AX1415" s="13"/>
      <c r="AY1415" s="13"/>
      <c r="AZ1415" s="13"/>
      <c r="BA1415" s="13"/>
      <c r="BB1415" s="13"/>
    </row>
    <row r="1416" spans="1:54" ht="12.75">
      <c r="A1416" s="13"/>
      <c r="B1416" s="13"/>
      <c r="C1416" s="324"/>
      <c r="D1416" s="324"/>
      <c r="E1416" s="324"/>
      <c r="F1416" s="324"/>
      <c r="G1416" s="324"/>
      <c r="H1416" s="324"/>
      <c r="I1416" s="324"/>
      <c r="J1416" s="324"/>
      <c r="K1416" s="324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20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  <c r="AS1416" s="13"/>
      <c r="AT1416" s="13"/>
      <c r="AU1416" s="13"/>
      <c r="AV1416" s="13"/>
      <c r="AW1416" s="13"/>
      <c r="AX1416" s="13"/>
      <c r="AY1416" s="13"/>
      <c r="AZ1416" s="13"/>
      <c r="BA1416" s="13"/>
      <c r="BB1416" s="13"/>
    </row>
    <row r="1417" spans="1:54" ht="12.75">
      <c r="A1417" s="13"/>
      <c r="B1417" s="13"/>
      <c r="C1417" s="324"/>
      <c r="D1417" s="324"/>
      <c r="E1417" s="324"/>
      <c r="F1417" s="324"/>
      <c r="G1417" s="324"/>
      <c r="H1417" s="324"/>
      <c r="I1417" s="324"/>
      <c r="J1417" s="324"/>
      <c r="K1417" s="324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20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  <c r="AS1417" s="13"/>
      <c r="AT1417" s="13"/>
      <c r="AU1417" s="13"/>
      <c r="AV1417" s="13"/>
      <c r="AW1417" s="13"/>
      <c r="AX1417" s="13"/>
      <c r="AY1417" s="13"/>
      <c r="AZ1417" s="13"/>
      <c r="BA1417" s="13"/>
      <c r="BB1417" s="13"/>
    </row>
    <row r="1418" spans="1:54" ht="12.75">
      <c r="A1418" s="13"/>
      <c r="B1418" s="13"/>
      <c r="C1418" s="324"/>
      <c r="D1418" s="324"/>
      <c r="E1418" s="324"/>
      <c r="F1418" s="324"/>
      <c r="G1418" s="324"/>
      <c r="H1418" s="324"/>
      <c r="I1418" s="324"/>
      <c r="J1418" s="324"/>
      <c r="K1418" s="324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20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  <c r="AS1418" s="13"/>
      <c r="AT1418" s="13"/>
      <c r="AU1418" s="13"/>
      <c r="AV1418" s="13"/>
      <c r="AW1418" s="13"/>
      <c r="AX1418" s="13"/>
      <c r="AY1418" s="13"/>
      <c r="AZ1418" s="13"/>
      <c r="BA1418" s="13"/>
      <c r="BB1418" s="13"/>
    </row>
    <row r="1419" spans="1:54" ht="12.75">
      <c r="A1419" s="13"/>
      <c r="B1419" s="13"/>
      <c r="C1419" s="324"/>
      <c r="D1419" s="324"/>
      <c r="E1419" s="324"/>
      <c r="F1419" s="324"/>
      <c r="G1419" s="324"/>
      <c r="H1419" s="324"/>
      <c r="I1419" s="324"/>
      <c r="J1419" s="324"/>
      <c r="K1419" s="324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20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  <c r="AS1419" s="13"/>
      <c r="AT1419" s="13"/>
      <c r="AU1419" s="13"/>
      <c r="AV1419" s="13"/>
      <c r="AW1419" s="13"/>
      <c r="AX1419" s="13"/>
      <c r="AY1419" s="13"/>
      <c r="AZ1419" s="13"/>
      <c r="BA1419" s="13"/>
      <c r="BB1419" s="13"/>
    </row>
    <row r="1420" spans="1:54" ht="12.75">
      <c r="A1420" s="13"/>
      <c r="B1420" s="13"/>
      <c r="C1420" s="324"/>
      <c r="D1420" s="324"/>
      <c r="E1420" s="324"/>
      <c r="F1420" s="324"/>
      <c r="G1420" s="324"/>
      <c r="H1420" s="324"/>
      <c r="I1420" s="324"/>
      <c r="J1420" s="324"/>
      <c r="K1420" s="324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20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  <c r="AS1420" s="13"/>
      <c r="AT1420" s="13"/>
      <c r="AU1420" s="13"/>
      <c r="AV1420" s="13"/>
      <c r="AW1420" s="13"/>
      <c r="AX1420" s="13"/>
      <c r="AY1420" s="13"/>
      <c r="AZ1420" s="13"/>
      <c r="BA1420" s="13"/>
      <c r="BB1420" s="13"/>
    </row>
    <row r="1421" spans="1:54" ht="12.75">
      <c r="A1421" s="13"/>
      <c r="B1421" s="13"/>
      <c r="C1421" s="324"/>
      <c r="D1421" s="324"/>
      <c r="E1421" s="324"/>
      <c r="F1421" s="324"/>
      <c r="G1421" s="324"/>
      <c r="H1421" s="324"/>
      <c r="I1421" s="324"/>
      <c r="J1421" s="324"/>
      <c r="K1421" s="324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20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  <c r="AS1421" s="13"/>
      <c r="AT1421" s="13"/>
      <c r="AU1421" s="13"/>
      <c r="AV1421" s="13"/>
      <c r="AW1421" s="13"/>
      <c r="AX1421" s="13"/>
      <c r="AY1421" s="13"/>
      <c r="AZ1421" s="13"/>
      <c r="BA1421" s="13"/>
      <c r="BB1421" s="13"/>
    </row>
    <row r="1422" spans="1:54" ht="12.75">
      <c r="A1422" s="13"/>
      <c r="B1422" s="13"/>
      <c r="C1422" s="324"/>
      <c r="D1422" s="324"/>
      <c r="E1422" s="324"/>
      <c r="F1422" s="324"/>
      <c r="G1422" s="324"/>
      <c r="H1422" s="324"/>
      <c r="I1422" s="324"/>
      <c r="J1422" s="324"/>
      <c r="K1422" s="324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20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  <c r="AS1422" s="13"/>
      <c r="AT1422" s="13"/>
      <c r="AU1422" s="13"/>
      <c r="AV1422" s="13"/>
      <c r="AW1422" s="13"/>
      <c r="AX1422" s="13"/>
      <c r="AY1422" s="13"/>
      <c r="AZ1422" s="13"/>
      <c r="BA1422" s="13"/>
      <c r="BB1422" s="13"/>
    </row>
    <row r="1423" spans="1:54" ht="12.75">
      <c r="A1423" s="13"/>
      <c r="B1423" s="13"/>
      <c r="C1423" s="324"/>
      <c r="D1423" s="324"/>
      <c r="E1423" s="324"/>
      <c r="F1423" s="324"/>
      <c r="G1423" s="324"/>
      <c r="H1423" s="324"/>
      <c r="I1423" s="324"/>
      <c r="J1423" s="324"/>
      <c r="K1423" s="324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20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  <c r="AS1423" s="13"/>
      <c r="AT1423" s="13"/>
      <c r="AU1423" s="13"/>
      <c r="AV1423" s="13"/>
      <c r="AW1423" s="13"/>
      <c r="AX1423" s="13"/>
      <c r="AY1423" s="13"/>
      <c r="AZ1423" s="13"/>
      <c r="BA1423" s="13"/>
      <c r="BB1423" s="13"/>
    </row>
    <row r="1424" spans="1:54" ht="12.75">
      <c r="A1424" s="13"/>
      <c r="B1424" s="13"/>
      <c r="C1424" s="324"/>
      <c r="D1424" s="324"/>
      <c r="E1424" s="324"/>
      <c r="F1424" s="324"/>
      <c r="G1424" s="324"/>
      <c r="H1424" s="324"/>
      <c r="I1424" s="324"/>
      <c r="J1424" s="324"/>
      <c r="K1424" s="324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20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/>
      <c r="AR1424" s="13"/>
      <c r="AS1424" s="13"/>
      <c r="AT1424" s="13"/>
      <c r="AU1424" s="13"/>
      <c r="AV1424" s="13"/>
      <c r="AW1424" s="13"/>
      <c r="AX1424" s="13"/>
      <c r="AY1424" s="13"/>
      <c r="AZ1424" s="13"/>
      <c r="BA1424" s="13"/>
      <c r="BB1424" s="13"/>
    </row>
    <row r="1425" spans="1:54" ht="12.75">
      <c r="A1425" s="13"/>
      <c r="B1425" s="13"/>
      <c r="C1425" s="324"/>
      <c r="D1425" s="324"/>
      <c r="E1425" s="324"/>
      <c r="F1425" s="324"/>
      <c r="G1425" s="324"/>
      <c r="H1425" s="324"/>
      <c r="I1425" s="324"/>
      <c r="J1425" s="324"/>
      <c r="K1425" s="324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20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  <c r="AS1425" s="13"/>
      <c r="AT1425" s="13"/>
      <c r="AU1425" s="13"/>
      <c r="AV1425" s="13"/>
      <c r="AW1425" s="13"/>
      <c r="AX1425" s="13"/>
      <c r="AY1425" s="13"/>
      <c r="AZ1425" s="13"/>
      <c r="BA1425" s="13"/>
      <c r="BB1425" s="13"/>
    </row>
    <row r="1426" spans="1:54" ht="12.75">
      <c r="A1426" s="13"/>
      <c r="B1426" s="13"/>
      <c r="C1426" s="324"/>
      <c r="D1426" s="324"/>
      <c r="E1426" s="324"/>
      <c r="F1426" s="324"/>
      <c r="G1426" s="324"/>
      <c r="H1426" s="324"/>
      <c r="I1426" s="324"/>
      <c r="J1426" s="324"/>
      <c r="K1426" s="324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20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  <c r="AS1426" s="13"/>
      <c r="AT1426" s="13"/>
      <c r="AU1426" s="13"/>
      <c r="AV1426" s="13"/>
      <c r="AW1426" s="13"/>
      <c r="AX1426" s="13"/>
      <c r="AY1426" s="13"/>
      <c r="AZ1426" s="13"/>
      <c r="BA1426" s="13"/>
      <c r="BB1426" s="13"/>
    </row>
    <row r="1427" spans="1:54" ht="12.75">
      <c r="A1427" s="13"/>
      <c r="B1427" s="13"/>
      <c r="C1427" s="324"/>
      <c r="D1427" s="324"/>
      <c r="E1427" s="324"/>
      <c r="F1427" s="324"/>
      <c r="G1427" s="324"/>
      <c r="H1427" s="324"/>
      <c r="I1427" s="324"/>
      <c r="J1427" s="324"/>
      <c r="K1427" s="324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20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/>
      <c r="AR1427" s="13"/>
      <c r="AS1427" s="13"/>
      <c r="AT1427" s="13"/>
      <c r="AU1427" s="13"/>
      <c r="AV1427" s="13"/>
      <c r="AW1427" s="13"/>
      <c r="AX1427" s="13"/>
      <c r="AY1427" s="13"/>
      <c r="AZ1427" s="13"/>
      <c r="BA1427" s="13"/>
      <c r="BB1427" s="13"/>
    </row>
    <row r="1428" spans="1:54" ht="12.75">
      <c r="A1428" s="13"/>
      <c r="B1428" s="13"/>
      <c r="C1428" s="324"/>
      <c r="D1428" s="324"/>
      <c r="E1428" s="324"/>
      <c r="F1428" s="324"/>
      <c r="G1428" s="324"/>
      <c r="H1428" s="324"/>
      <c r="I1428" s="324"/>
      <c r="J1428" s="324"/>
      <c r="K1428" s="324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20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  <c r="AS1428" s="13"/>
      <c r="AT1428" s="13"/>
      <c r="AU1428" s="13"/>
      <c r="AV1428" s="13"/>
      <c r="AW1428" s="13"/>
      <c r="AX1428" s="13"/>
      <c r="AY1428" s="13"/>
      <c r="AZ1428" s="13"/>
      <c r="BA1428" s="13"/>
      <c r="BB1428" s="13"/>
    </row>
    <row r="1429" spans="1:54" ht="12.75">
      <c r="A1429" s="13"/>
      <c r="B1429" s="13"/>
      <c r="C1429" s="324"/>
      <c r="D1429" s="324"/>
      <c r="E1429" s="324"/>
      <c r="F1429" s="324"/>
      <c r="G1429" s="324"/>
      <c r="H1429" s="324"/>
      <c r="I1429" s="324"/>
      <c r="J1429" s="324"/>
      <c r="K1429" s="324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20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  <c r="AS1429" s="13"/>
      <c r="AT1429" s="13"/>
      <c r="AU1429" s="13"/>
      <c r="AV1429" s="13"/>
      <c r="AW1429" s="13"/>
      <c r="AX1429" s="13"/>
      <c r="AY1429" s="13"/>
      <c r="AZ1429" s="13"/>
      <c r="BA1429" s="13"/>
      <c r="BB1429" s="13"/>
    </row>
    <row r="1430" spans="1:54" ht="12.75">
      <c r="A1430" s="13"/>
      <c r="B1430" s="13"/>
      <c r="C1430" s="324"/>
      <c r="D1430" s="324"/>
      <c r="E1430" s="324"/>
      <c r="F1430" s="324"/>
      <c r="G1430" s="324"/>
      <c r="H1430" s="324"/>
      <c r="I1430" s="324"/>
      <c r="J1430" s="324"/>
      <c r="K1430" s="324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20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  <c r="AS1430" s="13"/>
      <c r="AT1430" s="13"/>
      <c r="AU1430" s="13"/>
      <c r="AV1430" s="13"/>
      <c r="AW1430" s="13"/>
      <c r="AX1430" s="13"/>
      <c r="AY1430" s="13"/>
      <c r="AZ1430" s="13"/>
      <c r="BA1430" s="13"/>
      <c r="BB1430" s="13"/>
    </row>
    <row r="1431" spans="1:54" ht="12.75">
      <c r="A1431" s="13"/>
      <c r="B1431" s="13"/>
      <c r="C1431" s="324"/>
      <c r="D1431" s="324"/>
      <c r="E1431" s="324"/>
      <c r="F1431" s="324"/>
      <c r="G1431" s="324"/>
      <c r="H1431" s="324"/>
      <c r="I1431" s="324"/>
      <c r="J1431" s="324"/>
      <c r="K1431" s="324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20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  <c r="AS1431" s="13"/>
      <c r="AT1431" s="13"/>
      <c r="AU1431" s="13"/>
      <c r="AV1431" s="13"/>
      <c r="AW1431" s="13"/>
      <c r="AX1431" s="13"/>
      <c r="AY1431" s="13"/>
      <c r="AZ1431" s="13"/>
      <c r="BA1431" s="13"/>
      <c r="BB1431" s="13"/>
    </row>
    <row r="1432" spans="1:54" ht="12.75">
      <c r="A1432" s="13"/>
      <c r="B1432" s="13"/>
      <c r="C1432" s="324"/>
      <c r="D1432" s="324"/>
      <c r="E1432" s="324"/>
      <c r="F1432" s="324"/>
      <c r="G1432" s="324"/>
      <c r="H1432" s="324"/>
      <c r="I1432" s="324"/>
      <c r="J1432" s="324"/>
      <c r="K1432" s="324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20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  <c r="AS1432" s="13"/>
      <c r="AT1432" s="13"/>
      <c r="AU1432" s="13"/>
      <c r="AV1432" s="13"/>
      <c r="AW1432" s="13"/>
      <c r="AX1432" s="13"/>
      <c r="AY1432" s="13"/>
      <c r="AZ1432" s="13"/>
      <c r="BA1432" s="13"/>
      <c r="BB1432" s="13"/>
    </row>
    <row r="1433" spans="1:54" ht="12.75">
      <c r="A1433" s="13"/>
      <c r="B1433" s="13"/>
      <c r="C1433" s="324"/>
      <c r="D1433" s="324"/>
      <c r="E1433" s="324"/>
      <c r="F1433" s="324"/>
      <c r="G1433" s="324"/>
      <c r="H1433" s="324"/>
      <c r="I1433" s="324"/>
      <c r="J1433" s="324"/>
      <c r="K1433" s="324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20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  <c r="AS1433" s="13"/>
      <c r="AT1433" s="13"/>
      <c r="AU1433" s="13"/>
      <c r="AV1433" s="13"/>
      <c r="AW1433" s="13"/>
      <c r="AX1433" s="13"/>
      <c r="AY1433" s="13"/>
      <c r="AZ1433" s="13"/>
      <c r="BA1433" s="13"/>
      <c r="BB1433" s="13"/>
    </row>
    <row r="1434" spans="1:54" ht="12.75">
      <c r="A1434" s="13"/>
      <c r="B1434" s="13"/>
      <c r="C1434" s="324"/>
      <c r="D1434" s="324"/>
      <c r="E1434" s="324"/>
      <c r="F1434" s="324"/>
      <c r="G1434" s="324"/>
      <c r="H1434" s="324"/>
      <c r="I1434" s="324"/>
      <c r="J1434" s="324"/>
      <c r="K1434" s="324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20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  <c r="AT1434" s="13"/>
      <c r="AU1434" s="13"/>
      <c r="AV1434" s="13"/>
      <c r="AW1434" s="13"/>
      <c r="AX1434" s="13"/>
      <c r="AY1434" s="13"/>
      <c r="AZ1434" s="13"/>
      <c r="BA1434" s="13"/>
      <c r="BB1434" s="13"/>
    </row>
    <row r="1435" spans="1:54" ht="12.75">
      <c r="A1435" s="13"/>
      <c r="B1435" s="13"/>
      <c r="C1435" s="324"/>
      <c r="D1435" s="324"/>
      <c r="E1435" s="324"/>
      <c r="F1435" s="324"/>
      <c r="G1435" s="324"/>
      <c r="H1435" s="324"/>
      <c r="I1435" s="324"/>
      <c r="J1435" s="324"/>
      <c r="K1435" s="324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20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  <c r="AT1435" s="13"/>
      <c r="AU1435" s="13"/>
      <c r="AV1435" s="13"/>
      <c r="AW1435" s="13"/>
      <c r="AX1435" s="13"/>
      <c r="AY1435" s="13"/>
      <c r="AZ1435" s="13"/>
      <c r="BA1435" s="13"/>
      <c r="BB1435" s="13"/>
    </row>
    <row r="1436" spans="1:54" ht="12.75">
      <c r="A1436" s="13"/>
      <c r="B1436" s="13"/>
      <c r="C1436" s="324"/>
      <c r="D1436" s="324"/>
      <c r="E1436" s="324"/>
      <c r="F1436" s="324"/>
      <c r="G1436" s="324"/>
      <c r="H1436" s="324"/>
      <c r="I1436" s="324"/>
      <c r="J1436" s="324"/>
      <c r="K1436" s="324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20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  <c r="AS1436" s="13"/>
      <c r="AT1436" s="13"/>
      <c r="AU1436" s="13"/>
      <c r="AV1436" s="13"/>
      <c r="AW1436" s="13"/>
      <c r="AX1436" s="13"/>
      <c r="AY1436" s="13"/>
      <c r="AZ1436" s="13"/>
      <c r="BA1436" s="13"/>
      <c r="BB1436" s="13"/>
    </row>
    <row r="1437" spans="1:54" ht="12.75">
      <c r="A1437" s="13"/>
      <c r="B1437" s="13"/>
      <c r="C1437" s="324"/>
      <c r="D1437" s="324"/>
      <c r="E1437" s="324"/>
      <c r="F1437" s="324"/>
      <c r="G1437" s="324"/>
      <c r="H1437" s="324"/>
      <c r="I1437" s="324"/>
      <c r="J1437" s="324"/>
      <c r="K1437" s="324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20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13"/>
      <c r="AR1437" s="13"/>
      <c r="AS1437" s="13"/>
      <c r="AT1437" s="13"/>
      <c r="AU1437" s="13"/>
      <c r="AV1437" s="13"/>
      <c r="AW1437" s="13"/>
      <c r="AX1437" s="13"/>
      <c r="AY1437" s="13"/>
      <c r="AZ1437" s="13"/>
      <c r="BA1437" s="13"/>
      <c r="BB1437" s="13"/>
    </row>
    <row r="1438" spans="1:54" ht="12.75">
      <c r="A1438" s="13"/>
      <c r="B1438" s="13"/>
      <c r="C1438" s="324"/>
      <c r="D1438" s="324"/>
      <c r="E1438" s="324"/>
      <c r="F1438" s="324"/>
      <c r="G1438" s="324"/>
      <c r="H1438" s="324"/>
      <c r="I1438" s="324"/>
      <c r="J1438" s="324"/>
      <c r="K1438" s="324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20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13"/>
      <c r="AQ1438" s="13"/>
      <c r="AR1438" s="13"/>
      <c r="AS1438" s="13"/>
      <c r="AT1438" s="13"/>
      <c r="AU1438" s="13"/>
      <c r="AV1438" s="13"/>
      <c r="AW1438" s="13"/>
      <c r="AX1438" s="13"/>
      <c r="AY1438" s="13"/>
      <c r="AZ1438" s="13"/>
      <c r="BA1438" s="13"/>
      <c r="BB1438" s="13"/>
    </row>
    <row r="1439" spans="1:54" ht="12.75">
      <c r="A1439" s="13"/>
      <c r="B1439" s="13"/>
      <c r="C1439" s="324"/>
      <c r="D1439" s="324"/>
      <c r="E1439" s="324"/>
      <c r="F1439" s="324"/>
      <c r="G1439" s="324"/>
      <c r="H1439" s="324"/>
      <c r="I1439" s="324"/>
      <c r="J1439" s="324"/>
      <c r="K1439" s="324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20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  <c r="AS1439" s="13"/>
      <c r="AT1439" s="13"/>
      <c r="AU1439" s="13"/>
      <c r="AV1439" s="13"/>
      <c r="AW1439" s="13"/>
      <c r="AX1439" s="13"/>
      <c r="AY1439" s="13"/>
      <c r="AZ1439" s="13"/>
      <c r="BA1439" s="13"/>
      <c r="BB1439" s="13"/>
    </row>
    <row r="1440" spans="1:54" ht="12.75">
      <c r="A1440" s="13"/>
      <c r="B1440" s="13"/>
      <c r="C1440" s="324"/>
      <c r="D1440" s="324"/>
      <c r="E1440" s="324"/>
      <c r="F1440" s="324"/>
      <c r="G1440" s="324"/>
      <c r="H1440" s="324"/>
      <c r="I1440" s="324"/>
      <c r="J1440" s="324"/>
      <c r="K1440" s="324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20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13"/>
      <c r="AR1440" s="13"/>
      <c r="AS1440" s="13"/>
      <c r="AT1440" s="13"/>
      <c r="AU1440" s="13"/>
      <c r="AV1440" s="13"/>
      <c r="AW1440" s="13"/>
      <c r="AX1440" s="13"/>
      <c r="AY1440" s="13"/>
      <c r="AZ1440" s="13"/>
      <c r="BA1440" s="13"/>
      <c r="BB1440" s="13"/>
    </row>
    <row r="1441" spans="1:54" ht="12.75">
      <c r="A1441" s="13"/>
      <c r="B1441" s="13"/>
      <c r="C1441" s="324"/>
      <c r="D1441" s="324"/>
      <c r="E1441" s="324"/>
      <c r="F1441" s="324"/>
      <c r="G1441" s="324"/>
      <c r="H1441" s="324"/>
      <c r="I1441" s="324"/>
      <c r="J1441" s="324"/>
      <c r="K1441" s="324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20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13"/>
      <c r="AR1441" s="13"/>
      <c r="AS1441" s="13"/>
      <c r="AT1441" s="13"/>
      <c r="AU1441" s="13"/>
      <c r="AV1441" s="13"/>
      <c r="AW1441" s="13"/>
      <c r="AX1441" s="13"/>
      <c r="AY1441" s="13"/>
      <c r="AZ1441" s="13"/>
      <c r="BA1441" s="13"/>
      <c r="BB1441" s="13"/>
    </row>
    <row r="1442" spans="1:54" ht="12.75">
      <c r="A1442" s="13"/>
      <c r="B1442" s="13"/>
      <c r="C1442" s="324"/>
      <c r="D1442" s="324"/>
      <c r="E1442" s="324"/>
      <c r="F1442" s="324"/>
      <c r="G1442" s="324"/>
      <c r="H1442" s="324"/>
      <c r="I1442" s="324"/>
      <c r="J1442" s="324"/>
      <c r="K1442" s="324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20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  <c r="AT1442" s="13"/>
      <c r="AU1442" s="13"/>
      <c r="AV1442" s="13"/>
      <c r="AW1442" s="13"/>
      <c r="AX1442" s="13"/>
      <c r="AY1442" s="13"/>
      <c r="AZ1442" s="13"/>
      <c r="BA1442" s="13"/>
      <c r="BB1442" s="13"/>
    </row>
    <row r="1443" spans="1:54" ht="12.75">
      <c r="A1443" s="13"/>
      <c r="B1443" s="13"/>
      <c r="C1443" s="324"/>
      <c r="D1443" s="324"/>
      <c r="E1443" s="324"/>
      <c r="F1443" s="324"/>
      <c r="G1443" s="324"/>
      <c r="H1443" s="324"/>
      <c r="I1443" s="324"/>
      <c r="J1443" s="324"/>
      <c r="K1443" s="324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20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  <c r="AT1443" s="13"/>
      <c r="AU1443" s="13"/>
      <c r="AV1443" s="13"/>
      <c r="AW1443" s="13"/>
      <c r="AX1443" s="13"/>
      <c r="AY1443" s="13"/>
      <c r="AZ1443" s="13"/>
      <c r="BA1443" s="13"/>
      <c r="BB1443" s="13"/>
    </row>
    <row r="1444" spans="1:54" ht="12.75">
      <c r="A1444" s="13"/>
      <c r="B1444" s="13"/>
      <c r="C1444" s="324"/>
      <c r="D1444" s="324"/>
      <c r="E1444" s="324"/>
      <c r="F1444" s="324"/>
      <c r="G1444" s="324"/>
      <c r="H1444" s="324"/>
      <c r="I1444" s="324"/>
      <c r="J1444" s="324"/>
      <c r="K1444" s="324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20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  <c r="AT1444" s="13"/>
      <c r="AU1444" s="13"/>
      <c r="AV1444" s="13"/>
      <c r="AW1444" s="13"/>
      <c r="AX1444" s="13"/>
      <c r="AY1444" s="13"/>
      <c r="AZ1444" s="13"/>
      <c r="BA1444" s="13"/>
      <c r="BB1444" s="13"/>
    </row>
    <row r="1445" spans="1:54" ht="12.75">
      <c r="A1445" s="13"/>
      <c r="B1445" s="13"/>
      <c r="C1445" s="324"/>
      <c r="D1445" s="324"/>
      <c r="E1445" s="324"/>
      <c r="F1445" s="324"/>
      <c r="G1445" s="324"/>
      <c r="H1445" s="324"/>
      <c r="I1445" s="324"/>
      <c r="J1445" s="324"/>
      <c r="K1445" s="324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20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  <c r="AT1445" s="13"/>
      <c r="AU1445" s="13"/>
      <c r="AV1445" s="13"/>
      <c r="AW1445" s="13"/>
      <c r="AX1445" s="13"/>
      <c r="AY1445" s="13"/>
      <c r="AZ1445" s="13"/>
      <c r="BA1445" s="13"/>
      <c r="BB1445" s="13"/>
    </row>
    <row r="1446" spans="1:54" ht="12.75">
      <c r="A1446" s="13"/>
      <c r="B1446" s="13"/>
      <c r="C1446" s="324"/>
      <c r="D1446" s="324"/>
      <c r="E1446" s="324"/>
      <c r="F1446" s="324"/>
      <c r="G1446" s="324"/>
      <c r="H1446" s="324"/>
      <c r="I1446" s="324"/>
      <c r="J1446" s="324"/>
      <c r="K1446" s="324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20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  <c r="AT1446" s="13"/>
      <c r="AU1446" s="13"/>
      <c r="AV1446" s="13"/>
      <c r="AW1446" s="13"/>
      <c r="AX1446" s="13"/>
      <c r="AY1446" s="13"/>
      <c r="AZ1446" s="13"/>
      <c r="BA1446" s="13"/>
      <c r="BB1446" s="13"/>
    </row>
    <row r="1447" spans="1:54" ht="12.75">
      <c r="A1447" s="13"/>
      <c r="B1447" s="13"/>
      <c r="C1447" s="324"/>
      <c r="D1447" s="324"/>
      <c r="E1447" s="324"/>
      <c r="F1447" s="324"/>
      <c r="G1447" s="324"/>
      <c r="H1447" s="324"/>
      <c r="I1447" s="324"/>
      <c r="J1447" s="324"/>
      <c r="K1447" s="324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20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  <c r="AT1447" s="13"/>
      <c r="AU1447" s="13"/>
      <c r="AV1447" s="13"/>
      <c r="AW1447" s="13"/>
      <c r="AX1447" s="13"/>
      <c r="AY1447" s="13"/>
      <c r="AZ1447" s="13"/>
      <c r="BA1447" s="13"/>
      <c r="BB1447" s="13"/>
    </row>
    <row r="1448" spans="1:54" ht="12.75">
      <c r="A1448" s="13"/>
      <c r="B1448" s="13"/>
      <c r="C1448" s="324"/>
      <c r="D1448" s="324"/>
      <c r="E1448" s="324"/>
      <c r="F1448" s="324"/>
      <c r="G1448" s="324"/>
      <c r="H1448" s="324"/>
      <c r="I1448" s="324"/>
      <c r="J1448" s="324"/>
      <c r="K1448" s="324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20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  <c r="AT1448" s="13"/>
      <c r="AU1448" s="13"/>
      <c r="AV1448" s="13"/>
      <c r="AW1448" s="13"/>
      <c r="AX1448" s="13"/>
      <c r="AY1448" s="13"/>
      <c r="AZ1448" s="13"/>
      <c r="BA1448" s="13"/>
      <c r="BB1448" s="13"/>
    </row>
    <row r="1449" spans="1:54" ht="12.75">
      <c r="A1449" s="13"/>
      <c r="B1449" s="13"/>
      <c r="C1449" s="324"/>
      <c r="D1449" s="324"/>
      <c r="E1449" s="324"/>
      <c r="F1449" s="324"/>
      <c r="G1449" s="324"/>
      <c r="H1449" s="324"/>
      <c r="I1449" s="324"/>
      <c r="J1449" s="324"/>
      <c r="K1449" s="324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20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  <c r="AT1449" s="13"/>
      <c r="AU1449" s="13"/>
      <c r="AV1449" s="13"/>
      <c r="AW1449" s="13"/>
      <c r="AX1449" s="13"/>
      <c r="AY1449" s="13"/>
      <c r="AZ1449" s="13"/>
      <c r="BA1449" s="13"/>
      <c r="BB1449" s="13"/>
    </row>
    <row r="1450" spans="1:54" ht="12.75">
      <c r="A1450" s="13"/>
      <c r="B1450" s="13"/>
      <c r="C1450" s="324"/>
      <c r="D1450" s="324"/>
      <c r="E1450" s="324"/>
      <c r="F1450" s="324"/>
      <c r="G1450" s="324"/>
      <c r="H1450" s="324"/>
      <c r="I1450" s="324"/>
      <c r="J1450" s="324"/>
      <c r="K1450" s="324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20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13"/>
      <c r="AV1450" s="13"/>
      <c r="AW1450" s="13"/>
      <c r="AX1450" s="13"/>
      <c r="AY1450" s="13"/>
      <c r="AZ1450" s="13"/>
      <c r="BA1450" s="13"/>
      <c r="BB1450" s="13"/>
    </row>
    <row r="1451" spans="1:54" ht="12.75">
      <c r="A1451" s="13"/>
      <c r="B1451" s="13"/>
      <c r="C1451" s="324"/>
      <c r="D1451" s="324"/>
      <c r="E1451" s="324"/>
      <c r="F1451" s="324"/>
      <c r="G1451" s="324"/>
      <c r="H1451" s="324"/>
      <c r="I1451" s="324"/>
      <c r="J1451" s="324"/>
      <c r="K1451" s="324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20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13"/>
      <c r="AV1451" s="13"/>
      <c r="AW1451" s="13"/>
      <c r="AX1451" s="13"/>
      <c r="AY1451" s="13"/>
      <c r="AZ1451" s="13"/>
      <c r="BA1451" s="13"/>
      <c r="BB1451" s="13"/>
    </row>
    <row r="1452" spans="1:54" ht="12.75">
      <c r="A1452" s="13"/>
      <c r="B1452" s="13"/>
      <c r="C1452" s="324"/>
      <c r="D1452" s="324"/>
      <c r="E1452" s="324"/>
      <c r="F1452" s="324"/>
      <c r="G1452" s="324"/>
      <c r="H1452" s="324"/>
      <c r="I1452" s="324"/>
      <c r="J1452" s="324"/>
      <c r="K1452" s="324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20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  <c r="AT1452" s="13"/>
      <c r="AU1452" s="13"/>
      <c r="AV1452" s="13"/>
      <c r="AW1452" s="13"/>
      <c r="AX1452" s="13"/>
      <c r="AY1452" s="13"/>
      <c r="AZ1452" s="13"/>
      <c r="BA1452" s="13"/>
      <c r="BB1452" s="13"/>
    </row>
    <row r="1453" spans="1:54" ht="12.75">
      <c r="A1453" s="13"/>
      <c r="B1453" s="13"/>
      <c r="C1453" s="324"/>
      <c r="D1453" s="324"/>
      <c r="E1453" s="324"/>
      <c r="F1453" s="324"/>
      <c r="G1453" s="324"/>
      <c r="H1453" s="324"/>
      <c r="I1453" s="324"/>
      <c r="J1453" s="324"/>
      <c r="K1453" s="324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20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13"/>
      <c r="AV1453" s="13"/>
      <c r="AW1453" s="13"/>
      <c r="AX1453" s="13"/>
      <c r="AY1453" s="13"/>
      <c r="AZ1453" s="13"/>
      <c r="BA1453" s="13"/>
      <c r="BB1453" s="13"/>
    </row>
    <row r="1454" spans="1:54" ht="12.75">
      <c r="A1454" s="13"/>
      <c r="B1454" s="13"/>
      <c r="C1454" s="324"/>
      <c r="D1454" s="324"/>
      <c r="E1454" s="324"/>
      <c r="F1454" s="324"/>
      <c r="G1454" s="324"/>
      <c r="H1454" s="324"/>
      <c r="I1454" s="324"/>
      <c r="J1454" s="324"/>
      <c r="K1454" s="324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20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  <c r="AT1454" s="13"/>
      <c r="AU1454" s="13"/>
      <c r="AV1454" s="13"/>
      <c r="AW1454" s="13"/>
      <c r="AX1454" s="13"/>
      <c r="AY1454" s="13"/>
      <c r="AZ1454" s="13"/>
      <c r="BA1454" s="13"/>
      <c r="BB1454" s="13"/>
    </row>
    <row r="1455" spans="1:54" ht="12.75">
      <c r="A1455" s="13"/>
      <c r="B1455" s="13"/>
      <c r="C1455" s="324"/>
      <c r="D1455" s="324"/>
      <c r="E1455" s="324"/>
      <c r="F1455" s="324"/>
      <c r="G1455" s="324"/>
      <c r="H1455" s="324"/>
      <c r="I1455" s="324"/>
      <c r="J1455" s="324"/>
      <c r="K1455" s="324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20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  <c r="AT1455" s="13"/>
      <c r="AU1455" s="13"/>
      <c r="AV1455" s="13"/>
      <c r="AW1455" s="13"/>
      <c r="AX1455" s="13"/>
      <c r="AY1455" s="13"/>
      <c r="AZ1455" s="13"/>
      <c r="BA1455" s="13"/>
      <c r="BB1455" s="13"/>
    </row>
    <row r="1456" spans="1:54" ht="12.75">
      <c r="A1456" s="13"/>
      <c r="B1456" s="13"/>
      <c r="C1456" s="324"/>
      <c r="D1456" s="324"/>
      <c r="E1456" s="324"/>
      <c r="F1456" s="324"/>
      <c r="G1456" s="324"/>
      <c r="H1456" s="324"/>
      <c r="I1456" s="324"/>
      <c r="J1456" s="324"/>
      <c r="K1456" s="324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20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  <c r="AT1456" s="13"/>
      <c r="AU1456" s="13"/>
      <c r="AV1456" s="13"/>
      <c r="AW1456" s="13"/>
      <c r="AX1456" s="13"/>
      <c r="AY1456" s="13"/>
      <c r="AZ1456" s="13"/>
      <c r="BA1456" s="13"/>
      <c r="BB1456" s="13"/>
    </row>
    <row r="1457" spans="1:54" ht="12.75">
      <c r="A1457" s="13"/>
      <c r="B1457" s="13"/>
      <c r="C1457" s="324"/>
      <c r="D1457" s="324"/>
      <c r="E1457" s="324"/>
      <c r="F1457" s="324"/>
      <c r="G1457" s="324"/>
      <c r="H1457" s="324"/>
      <c r="I1457" s="324"/>
      <c r="J1457" s="324"/>
      <c r="K1457" s="324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20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  <c r="AT1457" s="13"/>
      <c r="AU1457" s="13"/>
      <c r="AV1457" s="13"/>
      <c r="AW1457" s="13"/>
      <c r="AX1457" s="13"/>
      <c r="AY1457" s="13"/>
      <c r="AZ1457" s="13"/>
      <c r="BA1457" s="13"/>
      <c r="BB1457" s="13"/>
    </row>
    <row r="1458" spans="1:54" ht="12.75">
      <c r="A1458" s="13"/>
      <c r="B1458" s="13"/>
      <c r="C1458" s="324"/>
      <c r="D1458" s="324"/>
      <c r="E1458" s="324"/>
      <c r="F1458" s="324"/>
      <c r="G1458" s="324"/>
      <c r="H1458" s="324"/>
      <c r="I1458" s="324"/>
      <c r="J1458" s="324"/>
      <c r="K1458" s="324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20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  <c r="AT1458" s="13"/>
      <c r="AU1458" s="13"/>
      <c r="AV1458" s="13"/>
      <c r="AW1458" s="13"/>
      <c r="AX1458" s="13"/>
      <c r="AY1458" s="13"/>
      <c r="AZ1458" s="13"/>
      <c r="BA1458" s="13"/>
      <c r="BB1458" s="13"/>
    </row>
    <row r="1459" spans="1:54" ht="12.75">
      <c r="A1459" s="13"/>
      <c r="B1459" s="13"/>
      <c r="C1459" s="324"/>
      <c r="D1459" s="324"/>
      <c r="E1459" s="324"/>
      <c r="F1459" s="324"/>
      <c r="G1459" s="324"/>
      <c r="H1459" s="324"/>
      <c r="I1459" s="324"/>
      <c r="J1459" s="324"/>
      <c r="K1459" s="324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20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13"/>
      <c r="AV1459" s="13"/>
      <c r="AW1459" s="13"/>
      <c r="AX1459" s="13"/>
      <c r="AY1459" s="13"/>
      <c r="AZ1459" s="13"/>
      <c r="BA1459" s="13"/>
      <c r="BB1459" s="13"/>
    </row>
    <row r="1460" spans="1:54" ht="12.75">
      <c r="A1460" s="13"/>
      <c r="B1460" s="13"/>
      <c r="C1460" s="324"/>
      <c r="D1460" s="324"/>
      <c r="E1460" s="324"/>
      <c r="F1460" s="324"/>
      <c r="G1460" s="324"/>
      <c r="H1460" s="324"/>
      <c r="I1460" s="324"/>
      <c r="J1460" s="324"/>
      <c r="K1460" s="324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20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13"/>
      <c r="AV1460" s="13"/>
      <c r="AW1460" s="13"/>
      <c r="AX1460" s="13"/>
      <c r="AY1460" s="13"/>
      <c r="AZ1460" s="13"/>
      <c r="BA1460" s="13"/>
      <c r="BB1460" s="13"/>
    </row>
    <row r="1461" spans="1:54" ht="12.75">
      <c r="A1461" s="13"/>
      <c r="B1461" s="13"/>
      <c r="C1461" s="324"/>
      <c r="D1461" s="324"/>
      <c r="E1461" s="324"/>
      <c r="F1461" s="324"/>
      <c r="G1461" s="324"/>
      <c r="H1461" s="324"/>
      <c r="I1461" s="324"/>
      <c r="J1461" s="324"/>
      <c r="K1461" s="324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20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13"/>
      <c r="AV1461" s="13"/>
      <c r="AW1461" s="13"/>
      <c r="AX1461" s="13"/>
      <c r="AY1461" s="13"/>
      <c r="AZ1461" s="13"/>
      <c r="BA1461" s="13"/>
      <c r="BB1461" s="13"/>
    </row>
    <row r="1462" spans="1:54" ht="12.75">
      <c r="A1462" s="13"/>
      <c r="B1462" s="13"/>
      <c r="C1462" s="324"/>
      <c r="D1462" s="324"/>
      <c r="E1462" s="324"/>
      <c r="F1462" s="324"/>
      <c r="G1462" s="324"/>
      <c r="H1462" s="324"/>
      <c r="I1462" s="324"/>
      <c r="J1462" s="324"/>
      <c r="K1462" s="324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20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/>
      <c r="AU1462" s="13"/>
      <c r="AV1462" s="13"/>
      <c r="AW1462" s="13"/>
      <c r="AX1462" s="13"/>
      <c r="AY1462" s="13"/>
      <c r="AZ1462" s="13"/>
      <c r="BA1462" s="13"/>
      <c r="BB1462" s="13"/>
    </row>
    <row r="1463" spans="1:54" ht="12.75">
      <c r="A1463" s="13"/>
      <c r="B1463" s="13"/>
      <c r="C1463" s="324"/>
      <c r="D1463" s="324"/>
      <c r="E1463" s="324"/>
      <c r="F1463" s="324"/>
      <c r="G1463" s="324"/>
      <c r="H1463" s="324"/>
      <c r="I1463" s="324"/>
      <c r="J1463" s="324"/>
      <c r="K1463" s="324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20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  <c r="AT1463" s="13"/>
      <c r="AU1463" s="13"/>
      <c r="AV1463" s="13"/>
      <c r="AW1463" s="13"/>
      <c r="AX1463" s="13"/>
      <c r="AY1463" s="13"/>
      <c r="AZ1463" s="13"/>
      <c r="BA1463" s="13"/>
      <c r="BB1463" s="13"/>
    </row>
    <row r="1464" spans="1:54" ht="12.75">
      <c r="A1464" s="13"/>
      <c r="B1464" s="13"/>
      <c r="C1464" s="324"/>
      <c r="D1464" s="324"/>
      <c r="E1464" s="324"/>
      <c r="F1464" s="324"/>
      <c r="G1464" s="324"/>
      <c r="H1464" s="324"/>
      <c r="I1464" s="324"/>
      <c r="J1464" s="324"/>
      <c r="K1464" s="324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20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13"/>
      <c r="AV1464" s="13"/>
      <c r="AW1464" s="13"/>
      <c r="AX1464" s="13"/>
      <c r="AY1464" s="13"/>
      <c r="AZ1464" s="13"/>
      <c r="BA1464" s="13"/>
      <c r="BB1464" s="13"/>
    </row>
    <row r="1465" spans="1:54" ht="12.75">
      <c r="A1465" s="13"/>
      <c r="B1465" s="13"/>
      <c r="C1465" s="324"/>
      <c r="D1465" s="324"/>
      <c r="E1465" s="324"/>
      <c r="F1465" s="324"/>
      <c r="G1465" s="324"/>
      <c r="H1465" s="324"/>
      <c r="I1465" s="324"/>
      <c r="J1465" s="324"/>
      <c r="K1465" s="324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20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  <c r="AT1465" s="13"/>
      <c r="AU1465" s="13"/>
      <c r="AV1465" s="13"/>
      <c r="AW1465" s="13"/>
      <c r="AX1465" s="13"/>
      <c r="AY1465" s="13"/>
      <c r="AZ1465" s="13"/>
      <c r="BA1465" s="13"/>
      <c r="BB1465" s="13"/>
    </row>
    <row r="1466" spans="1:54" ht="12.75">
      <c r="A1466" s="13"/>
      <c r="B1466" s="13"/>
      <c r="C1466" s="324"/>
      <c r="D1466" s="324"/>
      <c r="E1466" s="324"/>
      <c r="F1466" s="324"/>
      <c r="G1466" s="324"/>
      <c r="H1466" s="324"/>
      <c r="I1466" s="324"/>
      <c r="J1466" s="324"/>
      <c r="K1466" s="324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20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  <c r="AS1466" s="13"/>
      <c r="AT1466" s="13"/>
      <c r="AU1466" s="13"/>
      <c r="AV1466" s="13"/>
      <c r="AW1466" s="13"/>
      <c r="AX1466" s="13"/>
      <c r="AY1466" s="13"/>
      <c r="AZ1466" s="13"/>
      <c r="BA1466" s="13"/>
      <c r="BB1466" s="13"/>
    </row>
    <row r="1467" spans="1:54" ht="12.75">
      <c r="A1467" s="13"/>
      <c r="B1467" s="13"/>
      <c r="C1467" s="324"/>
      <c r="D1467" s="324"/>
      <c r="E1467" s="324"/>
      <c r="F1467" s="324"/>
      <c r="G1467" s="324"/>
      <c r="H1467" s="324"/>
      <c r="I1467" s="324"/>
      <c r="J1467" s="324"/>
      <c r="K1467" s="324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20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13"/>
      <c r="AR1467" s="13"/>
      <c r="AS1467" s="13"/>
      <c r="AT1467" s="13"/>
      <c r="AU1467" s="13"/>
      <c r="AV1467" s="13"/>
      <c r="AW1467" s="13"/>
      <c r="AX1467" s="13"/>
      <c r="AY1467" s="13"/>
      <c r="AZ1467" s="13"/>
      <c r="BA1467" s="13"/>
      <c r="BB1467" s="13"/>
    </row>
    <row r="1468" spans="1:54" ht="12.75">
      <c r="A1468" s="13"/>
      <c r="B1468" s="13"/>
      <c r="C1468" s="324"/>
      <c r="D1468" s="324"/>
      <c r="E1468" s="324"/>
      <c r="F1468" s="324"/>
      <c r="G1468" s="324"/>
      <c r="H1468" s="324"/>
      <c r="I1468" s="324"/>
      <c r="J1468" s="324"/>
      <c r="K1468" s="324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20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  <c r="AS1468" s="13"/>
      <c r="AT1468" s="13"/>
      <c r="AU1468" s="13"/>
      <c r="AV1468" s="13"/>
      <c r="AW1468" s="13"/>
      <c r="AX1468" s="13"/>
      <c r="AY1468" s="13"/>
      <c r="AZ1468" s="13"/>
      <c r="BA1468" s="13"/>
      <c r="BB1468" s="13"/>
    </row>
    <row r="1469" spans="1:54" ht="12.75">
      <c r="A1469" s="13"/>
      <c r="B1469" s="13"/>
      <c r="C1469" s="324"/>
      <c r="D1469" s="324"/>
      <c r="E1469" s="324"/>
      <c r="F1469" s="324"/>
      <c r="G1469" s="324"/>
      <c r="H1469" s="324"/>
      <c r="I1469" s="324"/>
      <c r="J1469" s="324"/>
      <c r="K1469" s="324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20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  <c r="AS1469" s="13"/>
      <c r="AT1469" s="13"/>
      <c r="AU1469" s="13"/>
      <c r="AV1469" s="13"/>
      <c r="AW1469" s="13"/>
      <c r="AX1469" s="13"/>
      <c r="AY1469" s="13"/>
      <c r="AZ1469" s="13"/>
      <c r="BA1469" s="13"/>
      <c r="BB1469" s="13"/>
    </row>
    <row r="1470" spans="1:54" ht="12.75">
      <c r="A1470" s="13"/>
      <c r="B1470" s="13"/>
      <c r="C1470" s="324"/>
      <c r="D1470" s="324"/>
      <c r="E1470" s="324"/>
      <c r="F1470" s="324"/>
      <c r="G1470" s="324"/>
      <c r="H1470" s="324"/>
      <c r="I1470" s="324"/>
      <c r="J1470" s="324"/>
      <c r="K1470" s="324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20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  <c r="AS1470" s="13"/>
      <c r="AT1470" s="13"/>
      <c r="AU1470" s="13"/>
      <c r="AV1470" s="13"/>
      <c r="AW1470" s="13"/>
      <c r="AX1470" s="13"/>
      <c r="AY1470" s="13"/>
      <c r="AZ1470" s="13"/>
      <c r="BA1470" s="13"/>
      <c r="BB1470" s="13"/>
    </row>
    <row r="1471" spans="1:54" ht="12.75">
      <c r="A1471" s="13"/>
      <c r="B1471" s="13"/>
      <c r="C1471" s="324"/>
      <c r="D1471" s="324"/>
      <c r="E1471" s="324"/>
      <c r="F1471" s="324"/>
      <c r="G1471" s="324"/>
      <c r="H1471" s="324"/>
      <c r="I1471" s="324"/>
      <c r="J1471" s="324"/>
      <c r="K1471" s="324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20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  <c r="AS1471" s="13"/>
      <c r="AT1471" s="13"/>
      <c r="AU1471" s="13"/>
      <c r="AV1471" s="13"/>
      <c r="AW1471" s="13"/>
      <c r="AX1471" s="13"/>
      <c r="AY1471" s="13"/>
      <c r="AZ1471" s="13"/>
      <c r="BA1471" s="13"/>
      <c r="BB1471" s="13"/>
    </row>
    <row r="1472" spans="1:54" ht="12.75">
      <c r="A1472" s="13"/>
      <c r="B1472" s="13"/>
      <c r="C1472" s="324"/>
      <c r="D1472" s="324"/>
      <c r="E1472" s="324"/>
      <c r="F1472" s="324"/>
      <c r="G1472" s="324"/>
      <c r="H1472" s="324"/>
      <c r="I1472" s="324"/>
      <c r="J1472" s="324"/>
      <c r="K1472" s="324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20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13"/>
      <c r="AR1472" s="13"/>
      <c r="AS1472" s="13"/>
      <c r="AT1472" s="13"/>
      <c r="AU1472" s="13"/>
      <c r="AV1472" s="13"/>
      <c r="AW1472" s="13"/>
      <c r="AX1472" s="13"/>
      <c r="AY1472" s="13"/>
      <c r="AZ1472" s="13"/>
      <c r="BA1472" s="13"/>
      <c r="BB1472" s="13"/>
    </row>
    <row r="1473" spans="1:54" ht="12.75">
      <c r="A1473" s="13"/>
      <c r="B1473" s="13"/>
      <c r="C1473" s="324"/>
      <c r="D1473" s="324"/>
      <c r="E1473" s="324"/>
      <c r="F1473" s="324"/>
      <c r="G1473" s="324"/>
      <c r="H1473" s="324"/>
      <c r="I1473" s="324"/>
      <c r="J1473" s="324"/>
      <c r="K1473" s="324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20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13"/>
      <c r="AR1473" s="13"/>
      <c r="AS1473" s="13"/>
      <c r="AT1473" s="13"/>
      <c r="AU1473" s="13"/>
      <c r="AV1473" s="13"/>
      <c r="AW1473" s="13"/>
      <c r="AX1473" s="13"/>
      <c r="AY1473" s="13"/>
      <c r="AZ1473" s="13"/>
      <c r="BA1473" s="13"/>
      <c r="BB1473" s="13"/>
    </row>
    <row r="1474" spans="1:54" ht="12.75">
      <c r="A1474" s="13"/>
      <c r="B1474" s="13"/>
      <c r="C1474" s="324"/>
      <c r="D1474" s="324"/>
      <c r="E1474" s="324"/>
      <c r="F1474" s="324"/>
      <c r="G1474" s="324"/>
      <c r="H1474" s="324"/>
      <c r="I1474" s="324"/>
      <c r="J1474" s="324"/>
      <c r="K1474" s="324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20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  <c r="AS1474" s="13"/>
      <c r="AT1474" s="13"/>
      <c r="AU1474" s="13"/>
      <c r="AV1474" s="13"/>
      <c r="AW1474" s="13"/>
      <c r="AX1474" s="13"/>
      <c r="AY1474" s="13"/>
      <c r="AZ1474" s="13"/>
      <c r="BA1474" s="13"/>
      <c r="BB1474" s="13"/>
    </row>
    <row r="1475" spans="1:54" ht="12.75">
      <c r="A1475" s="13"/>
      <c r="B1475" s="13"/>
      <c r="C1475" s="324"/>
      <c r="D1475" s="324"/>
      <c r="E1475" s="324"/>
      <c r="F1475" s="324"/>
      <c r="G1475" s="324"/>
      <c r="H1475" s="324"/>
      <c r="I1475" s="324"/>
      <c r="J1475" s="324"/>
      <c r="K1475" s="324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20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  <c r="AT1475" s="13"/>
      <c r="AU1475" s="13"/>
      <c r="AV1475" s="13"/>
      <c r="AW1475" s="13"/>
      <c r="AX1475" s="13"/>
      <c r="AY1475" s="13"/>
      <c r="AZ1475" s="13"/>
      <c r="BA1475" s="13"/>
      <c r="BB1475" s="13"/>
    </row>
    <row r="1476" spans="1:54" ht="12.75">
      <c r="A1476" s="13"/>
      <c r="B1476" s="13"/>
      <c r="C1476" s="324"/>
      <c r="D1476" s="324"/>
      <c r="E1476" s="324"/>
      <c r="F1476" s="324"/>
      <c r="G1476" s="324"/>
      <c r="H1476" s="324"/>
      <c r="I1476" s="324"/>
      <c r="J1476" s="324"/>
      <c r="K1476" s="324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20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  <c r="AT1476" s="13"/>
      <c r="AU1476" s="13"/>
      <c r="AV1476" s="13"/>
      <c r="AW1476" s="13"/>
      <c r="AX1476" s="13"/>
      <c r="AY1476" s="13"/>
      <c r="AZ1476" s="13"/>
      <c r="BA1476" s="13"/>
      <c r="BB1476" s="13"/>
    </row>
    <row r="1477" spans="1:54" ht="12.75">
      <c r="A1477" s="13"/>
      <c r="B1477" s="13"/>
      <c r="C1477" s="324"/>
      <c r="D1477" s="324"/>
      <c r="E1477" s="324"/>
      <c r="F1477" s="324"/>
      <c r="G1477" s="324"/>
      <c r="H1477" s="324"/>
      <c r="I1477" s="324"/>
      <c r="J1477" s="324"/>
      <c r="K1477" s="324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20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  <c r="AT1477" s="13"/>
      <c r="AU1477" s="13"/>
      <c r="AV1477" s="13"/>
      <c r="AW1477" s="13"/>
      <c r="AX1477" s="13"/>
      <c r="AY1477" s="13"/>
      <c r="AZ1477" s="13"/>
      <c r="BA1477" s="13"/>
      <c r="BB1477" s="13"/>
    </row>
    <row r="1478" spans="1:54" ht="12.75">
      <c r="A1478" s="13"/>
      <c r="B1478" s="13"/>
      <c r="C1478" s="324"/>
      <c r="D1478" s="324"/>
      <c r="E1478" s="324"/>
      <c r="F1478" s="324"/>
      <c r="G1478" s="324"/>
      <c r="H1478" s="324"/>
      <c r="I1478" s="324"/>
      <c r="J1478" s="324"/>
      <c r="K1478" s="324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20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  <c r="AT1478" s="13"/>
      <c r="AU1478" s="13"/>
      <c r="AV1478" s="13"/>
      <c r="AW1478" s="13"/>
      <c r="AX1478" s="13"/>
      <c r="AY1478" s="13"/>
      <c r="AZ1478" s="13"/>
      <c r="BA1478" s="13"/>
      <c r="BB1478" s="13"/>
    </row>
    <row r="1479" spans="1:54" ht="12.75">
      <c r="A1479" s="13"/>
      <c r="B1479" s="13"/>
      <c r="C1479" s="324"/>
      <c r="D1479" s="324"/>
      <c r="E1479" s="324"/>
      <c r="F1479" s="324"/>
      <c r="G1479" s="324"/>
      <c r="H1479" s="324"/>
      <c r="I1479" s="324"/>
      <c r="J1479" s="324"/>
      <c r="K1479" s="324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20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  <c r="AT1479" s="13"/>
      <c r="AU1479" s="13"/>
      <c r="AV1479" s="13"/>
      <c r="AW1479" s="13"/>
      <c r="AX1479" s="13"/>
      <c r="AY1479" s="13"/>
      <c r="AZ1479" s="13"/>
      <c r="BA1479" s="13"/>
      <c r="BB1479" s="13"/>
    </row>
    <row r="1480" spans="1:54" ht="12.75">
      <c r="A1480" s="13"/>
      <c r="B1480" s="13"/>
      <c r="C1480" s="324"/>
      <c r="D1480" s="324"/>
      <c r="E1480" s="324"/>
      <c r="F1480" s="324"/>
      <c r="G1480" s="324"/>
      <c r="H1480" s="324"/>
      <c r="I1480" s="324"/>
      <c r="J1480" s="324"/>
      <c r="K1480" s="324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20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13"/>
      <c r="AT1480" s="13"/>
      <c r="AU1480" s="13"/>
      <c r="AV1480" s="13"/>
      <c r="AW1480" s="13"/>
      <c r="AX1480" s="13"/>
      <c r="AY1480" s="13"/>
      <c r="AZ1480" s="13"/>
      <c r="BA1480" s="13"/>
      <c r="BB1480" s="13"/>
    </row>
    <row r="1481" spans="1:54" ht="12.75">
      <c r="A1481" s="13"/>
      <c r="B1481" s="13"/>
      <c r="C1481" s="324"/>
      <c r="D1481" s="324"/>
      <c r="E1481" s="324"/>
      <c r="F1481" s="324"/>
      <c r="G1481" s="324"/>
      <c r="H1481" s="324"/>
      <c r="I1481" s="324"/>
      <c r="J1481" s="324"/>
      <c r="K1481" s="324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20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13"/>
      <c r="AT1481" s="13"/>
      <c r="AU1481" s="13"/>
      <c r="AV1481" s="13"/>
      <c r="AW1481" s="13"/>
      <c r="AX1481" s="13"/>
      <c r="AY1481" s="13"/>
      <c r="AZ1481" s="13"/>
      <c r="BA1481" s="13"/>
      <c r="BB1481" s="13"/>
    </row>
    <row r="1482" spans="1:54" ht="12.75">
      <c r="A1482" s="13"/>
      <c r="B1482" s="13"/>
      <c r="C1482" s="324"/>
      <c r="D1482" s="324"/>
      <c r="E1482" s="324"/>
      <c r="F1482" s="324"/>
      <c r="G1482" s="324"/>
      <c r="H1482" s="324"/>
      <c r="I1482" s="324"/>
      <c r="J1482" s="324"/>
      <c r="K1482" s="324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20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13"/>
      <c r="AT1482" s="13"/>
      <c r="AU1482" s="13"/>
      <c r="AV1482" s="13"/>
      <c r="AW1482" s="13"/>
      <c r="AX1482" s="13"/>
      <c r="AY1482" s="13"/>
      <c r="AZ1482" s="13"/>
      <c r="BA1482" s="13"/>
      <c r="BB1482" s="13"/>
    </row>
    <row r="1483" spans="1:54" ht="12.75">
      <c r="A1483" s="13"/>
      <c r="B1483" s="13"/>
      <c r="C1483" s="324"/>
      <c r="D1483" s="324"/>
      <c r="E1483" s="324"/>
      <c r="F1483" s="324"/>
      <c r="G1483" s="324"/>
      <c r="H1483" s="324"/>
      <c r="I1483" s="324"/>
      <c r="J1483" s="324"/>
      <c r="K1483" s="324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20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13"/>
      <c r="AT1483" s="13"/>
      <c r="AU1483" s="13"/>
      <c r="AV1483" s="13"/>
      <c r="AW1483" s="13"/>
      <c r="AX1483" s="13"/>
      <c r="AY1483" s="13"/>
      <c r="AZ1483" s="13"/>
      <c r="BA1483" s="13"/>
      <c r="BB1483" s="13"/>
    </row>
    <row r="1484" spans="1:54" ht="12.75">
      <c r="A1484" s="13"/>
      <c r="B1484" s="13"/>
      <c r="C1484" s="324"/>
      <c r="D1484" s="324"/>
      <c r="E1484" s="324"/>
      <c r="F1484" s="324"/>
      <c r="G1484" s="324"/>
      <c r="H1484" s="324"/>
      <c r="I1484" s="324"/>
      <c r="J1484" s="324"/>
      <c r="K1484" s="324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20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13"/>
      <c r="AT1484" s="13"/>
      <c r="AU1484" s="13"/>
      <c r="AV1484" s="13"/>
      <c r="AW1484" s="13"/>
      <c r="AX1484" s="13"/>
      <c r="AY1484" s="13"/>
      <c r="AZ1484" s="13"/>
      <c r="BA1484" s="13"/>
      <c r="BB1484" s="13"/>
    </row>
    <row r="1485" spans="1:54" ht="12.75">
      <c r="A1485" s="13"/>
      <c r="B1485" s="13"/>
      <c r="C1485" s="324"/>
      <c r="D1485" s="324"/>
      <c r="E1485" s="324"/>
      <c r="F1485" s="324"/>
      <c r="G1485" s="324"/>
      <c r="H1485" s="324"/>
      <c r="I1485" s="324"/>
      <c r="J1485" s="324"/>
      <c r="K1485" s="324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20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13"/>
      <c r="AT1485" s="13"/>
      <c r="AU1485" s="13"/>
      <c r="AV1485" s="13"/>
      <c r="AW1485" s="13"/>
      <c r="AX1485" s="13"/>
      <c r="AY1485" s="13"/>
      <c r="AZ1485" s="13"/>
      <c r="BA1485" s="13"/>
      <c r="BB1485" s="13"/>
    </row>
    <row r="1486" spans="1:54" ht="12.75">
      <c r="A1486" s="13"/>
      <c r="B1486" s="13"/>
      <c r="C1486" s="324"/>
      <c r="D1486" s="324"/>
      <c r="E1486" s="324"/>
      <c r="F1486" s="324"/>
      <c r="G1486" s="324"/>
      <c r="H1486" s="324"/>
      <c r="I1486" s="324"/>
      <c r="J1486" s="324"/>
      <c r="K1486" s="324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20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13"/>
      <c r="AT1486" s="13"/>
      <c r="AU1486" s="13"/>
      <c r="AV1486" s="13"/>
      <c r="AW1486" s="13"/>
      <c r="AX1486" s="13"/>
      <c r="AY1486" s="13"/>
      <c r="AZ1486" s="13"/>
      <c r="BA1486" s="13"/>
      <c r="BB1486" s="13"/>
    </row>
    <row r="1487" spans="1:54" ht="12.75">
      <c r="A1487" s="13"/>
      <c r="B1487" s="13"/>
      <c r="C1487" s="324"/>
      <c r="D1487" s="324"/>
      <c r="E1487" s="324"/>
      <c r="F1487" s="324"/>
      <c r="G1487" s="324"/>
      <c r="H1487" s="324"/>
      <c r="I1487" s="324"/>
      <c r="J1487" s="324"/>
      <c r="K1487" s="324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20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13"/>
      <c r="AT1487" s="13"/>
      <c r="AU1487" s="13"/>
      <c r="AV1487" s="13"/>
      <c r="AW1487" s="13"/>
      <c r="AX1487" s="13"/>
      <c r="AY1487" s="13"/>
      <c r="AZ1487" s="13"/>
      <c r="BA1487" s="13"/>
      <c r="BB1487" s="13"/>
    </row>
    <row r="1488" spans="1:54" ht="12.75">
      <c r="A1488" s="13"/>
      <c r="B1488" s="13"/>
      <c r="C1488" s="324"/>
      <c r="D1488" s="324"/>
      <c r="E1488" s="324"/>
      <c r="F1488" s="324"/>
      <c r="G1488" s="324"/>
      <c r="H1488" s="324"/>
      <c r="I1488" s="324"/>
      <c r="J1488" s="324"/>
      <c r="K1488" s="324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20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13"/>
      <c r="AT1488" s="13"/>
      <c r="AU1488" s="13"/>
      <c r="AV1488" s="13"/>
      <c r="AW1488" s="13"/>
      <c r="AX1488" s="13"/>
      <c r="AY1488" s="13"/>
      <c r="AZ1488" s="13"/>
      <c r="BA1488" s="13"/>
      <c r="BB1488" s="13"/>
    </row>
    <row r="1489" spans="1:54" ht="12.75">
      <c r="A1489" s="13"/>
      <c r="B1489" s="13"/>
      <c r="C1489" s="324"/>
      <c r="D1489" s="324"/>
      <c r="E1489" s="324"/>
      <c r="F1489" s="324"/>
      <c r="G1489" s="324"/>
      <c r="H1489" s="324"/>
      <c r="I1489" s="324"/>
      <c r="J1489" s="324"/>
      <c r="K1489" s="324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20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13"/>
      <c r="AT1489" s="13"/>
      <c r="AU1489" s="13"/>
      <c r="AV1489" s="13"/>
      <c r="AW1489" s="13"/>
      <c r="AX1489" s="13"/>
      <c r="AY1489" s="13"/>
      <c r="AZ1489" s="13"/>
      <c r="BA1489" s="13"/>
      <c r="BB1489" s="13"/>
    </row>
    <row r="1490" spans="1:54" ht="12.75">
      <c r="A1490" s="13"/>
      <c r="B1490" s="13"/>
      <c r="C1490" s="324"/>
      <c r="D1490" s="324"/>
      <c r="E1490" s="324"/>
      <c r="F1490" s="324"/>
      <c r="G1490" s="324"/>
      <c r="H1490" s="324"/>
      <c r="I1490" s="324"/>
      <c r="J1490" s="324"/>
      <c r="K1490" s="324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20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13"/>
      <c r="AT1490" s="13"/>
      <c r="AU1490" s="13"/>
      <c r="AV1490" s="13"/>
      <c r="AW1490" s="13"/>
      <c r="AX1490" s="13"/>
      <c r="AY1490" s="13"/>
      <c r="AZ1490" s="13"/>
      <c r="BA1490" s="13"/>
      <c r="BB1490" s="13"/>
    </row>
    <row r="1491" spans="1:54" ht="12.75">
      <c r="A1491" s="13"/>
      <c r="B1491" s="13"/>
      <c r="C1491" s="324"/>
      <c r="D1491" s="324"/>
      <c r="E1491" s="324"/>
      <c r="F1491" s="324"/>
      <c r="G1491" s="324"/>
      <c r="H1491" s="324"/>
      <c r="I1491" s="324"/>
      <c r="J1491" s="324"/>
      <c r="K1491" s="324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20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13"/>
      <c r="AT1491" s="13"/>
      <c r="AU1491" s="13"/>
      <c r="AV1491" s="13"/>
      <c r="AW1491" s="13"/>
      <c r="AX1491" s="13"/>
      <c r="AY1491" s="13"/>
      <c r="AZ1491" s="13"/>
      <c r="BA1491" s="13"/>
      <c r="BB1491" s="13"/>
    </row>
    <row r="1492" spans="1:54" ht="12.75">
      <c r="A1492" s="13"/>
      <c r="B1492" s="13"/>
      <c r="C1492" s="324"/>
      <c r="D1492" s="324"/>
      <c r="E1492" s="324"/>
      <c r="F1492" s="324"/>
      <c r="G1492" s="324"/>
      <c r="H1492" s="324"/>
      <c r="I1492" s="324"/>
      <c r="J1492" s="324"/>
      <c r="K1492" s="324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20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13"/>
      <c r="AT1492" s="13"/>
      <c r="AU1492" s="13"/>
      <c r="AV1492" s="13"/>
      <c r="AW1492" s="13"/>
      <c r="AX1492" s="13"/>
      <c r="AY1492" s="13"/>
      <c r="AZ1492" s="13"/>
      <c r="BA1492" s="13"/>
      <c r="BB1492" s="13"/>
    </row>
    <row r="1493" spans="1:54" ht="12.75">
      <c r="A1493" s="13"/>
      <c r="B1493" s="13"/>
      <c r="C1493" s="324"/>
      <c r="D1493" s="324"/>
      <c r="E1493" s="324"/>
      <c r="F1493" s="324"/>
      <c r="G1493" s="324"/>
      <c r="H1493" s="324"/>
      <c r="I1493" s="324"/>
      <c r="J1493" s="324"/>
      <c r="K1493" s="324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20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13"/>
      <c r="AT1493" s="13"/>
      <c r="AU1493" s="13"/>
      <c r="AV1493" s="13"/>
      <c r="AW1493" s="13"/>
      <c r="AX1493" s="13"/>
      <c r="AY1493" s="13"/>
      <c r="AZ1493" s="13"/>
      <c r="BA1493" s="13"/>
      <c r="BB1493" s="13"/>
    </row>
    <row r="1494" spans="1:54" ht="12.75">
      <c r="A1494" s="13"/>
      <c r="B1494" s="13"/>
      <c r="C1494" s="324"/>
      <c r="D1494" s="324"/>
      <c r="E1494" s="324"/>
      <c r="F1494" s="324"/>
      <c r="G1494" s="324"/>
      <c r="H1494" s="324"/>
      <c r="I1494" s="324"/>
      <c r="J1494" s="324"/>
      <c r="K1494" s="324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20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13"/>
      <c r="AT1494" s="13"/>
      <c r="AU1494" s="13"/>
      <c r="AV1494" s="13"/>
      <c r="AW1494" s="13"/>
      <c r="AX1494" s="13"/>
      <c r="AY1494" s="13"/>
      <c r="AZ1494" s="13"/>
      <c r="BA1494" s="13"/>
      <c r="BB1494" s="13"/>
    </row>
    <row r="1495" spans="1:54" ht="12.75">
      <c r="A1495" s="13"/>
      <c r="B1495" s="13"/>
      <c r="C1495" s="324"/>
      <c r="D1495" s="324"/>
      <c r="E1495" s="324"/>
      <c r="F1495" s="324"/>
      <c r="G1495" s="324"/>
      <c r="H1495" s="324"/>
      <c r="I1495" s="324"/>
      <c r="J1495" s="324"/>
      <c r="K1495" s="324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20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13"/>
      <c r="AT1495" s="13"/>
      <c r="AU1495" s="13"/>
      <c r="AV1495" s="13"/>
      <c r="AW1495" s="13"/>
      <c r="AX1495" s="13"/>
      <c r="AY1495" s="13"/>
      <c r="AZ1495" s="13"/>
      <c r="BA1495" s="13"/>
      <c r="BB1495" s="13"/>
    </row>
    <row r="1496" spans="1:54" ht="12.75">
      <c r="A1496" s="13"/>
      <c r="B1496" s="13"/>
      <c r="C1496" s="324"/>
      <c r="D1496" s="324"/>
      <c r="E1496" s="324"/>
      <c r="F1496" s="324"/>
      <c r="G1496" s="324"/>
      <c r="H1496" s="324"/>
      <c r="I1496" s="324"/>
      <c r="J1496" s="324"/>
      <c r="K1496" s="324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20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13"/>
      <c r="AT1496" s="13"/>
      <c r="AU1496" s="13"/>
      <c r="AV1496" s="13"/>
      <c r="AW1496" s="13"/>
      <c r="AX1496" s="13"/>
      <c r="AY1496" s="13"/>
      <c r="AZ1496" s="13"/>
      <c r="BA1496" s="13"/>
      <c r="BB1496" s="13"/>
    </row>
    <row r="1497" spans="1:54" ht="12.75">
      <c r="A1497" s="13"/>
      <c r="B1497" s="13"/>
      <c r="C1497" s="324"/>
      <c r="D1497" s="324"/>
      <c r="E1497" s="324"/>
      <c r="F1497" s="324"/>
      <c r="G1497" s="324"/>
      <c r="H1497" s="324"/>
      <c r="I1497" s="324"/>
      <c r="J1497" s="324"/>
      <c r="K1497" s="324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20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13"/>
      <c r="AT1497" s="13"/>
      <c r="AU1497" s="13"/>
      <c r="AV1497" s="13"/>
      <c r="AW1497" s="13"/>
      <c r="AX1497" s="13"/>
      <c r="AY1497" s="13"/>
      <c r="AZ1497" s="13"/>
      <c r="BA1497" s="13"/>
      <c r="BB1497" s="13"/>
    </row>
    <row r="1498" spans="1:54" ht="12.75">
      <c r="A1498" s="13"/>
      <c r="B1498" s="13"/>
      <c r="C1498" s="324"/>
      <c r="D1498" s="324"/>
      <c r="E1498" s="324"/>
      <c r="F1498" s="324"/>
      <c r="G1498" s="324"/>
      <c r="H1498" s="324"/>
      <c r="I1498" s="324"/>
      <c r="J1498" s="324"/>
      <c r="K1498" s="324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20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13"/>
      <c r="AT1498" s="13"/>
      <c r="AU1498" s="13"/>
      <c r="AV1498" s="13"/>
      <c r="AW1498" s="13"/>
      <c r="AX1498" s="13"/>
      <c r="AY1498" s="13"/>
      <c r="AZ1498" s="13"/>
      <c r="BA1498" s="13"/>
      <c r="BB1498" s="13"/>
    </row>
    <row r="1499" spans="1:54" ht="12.75">
      <c r="A1499" s="13"/>
      <c r="B1499" s="13"/>
      <c r="C1499" s="324"/>
      <c r="D1499" s="324"/>
      <c r="E1499" s="324"/>
      <c r="F1499" s="324"/>
      <c r="G1499" s="324"/>
      <c r="H1499" s="324"/>
      <c r="I1499" s="324"/>
      <c r="J1499" s="324"/>
      <c r="K1499" s="324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20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13"/>
      <c r="AT1499" s="13"/>
      <c r="AU1499" s="13"/>
      <c r="AV1499" s="13"/>
      <c r="AW1499" s="13"/>
      <c r="AX1499" s="13"/>
      <c r="AY1499" s="13"/>
      <c r="AZ1499" s="13"/>
      <c r="BA1499" s="13"/>
      <c r="BB1499" s="13"/>
    </row>
    <row r="1500" spans="1:54" ht="12.75">
      <c r="A1500" s="13"/>
      <c r="B1500" s="13"/>
      <c r="C1500" s="324"/>
      <c r="D1500" s="324"/>
      <c r="E1500" s="324"/>
      <c r="F1500" s="324"/>
      <c r="G1500" s="324"/>
      <c r="H1500" s="324"/>
      <c r="I1500" s="324"/>
      <c r="J1500" s="324"/>
      <c r="K1500" s="324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20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13"/>
      <c r="AT1500" s="13"/>
      <c r="AU1500" s="13"/>
      <c r="AV1500" s="13"/>
      <c r="AW1500" s="13"/>
      <c r="AX1500" s="13"/>
      <c r="AY1500" s="13"/>
      <c r="AZ1500" s="13"/>
      <c r="BA1500" s="13"/>
      <c r="BB1500" s="13"/>
    </row>
    <row r="1501" spans="1:54" ht="12.75">
      <c r="A1501" s="13"/>
      <c r="B1501" s="13"/>
      <c r="C1501" s="324"/>
      <c r="D1501" s="324"/>
      <c r="E1501" s="324"/>
      <c r="F1501" s="324"/>
      <c r="G1501" s="324"/>
      <c r="H1501" s="324"/>
      <c r="I1501" s="324"/>
      <c r="J1501" s="324"/>
      <c r="K1501" s="324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20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13"/>
      <c r="AT1501" s="13"/>
      <c r="AU1501" s="13"/>
      <c r="AV1501" s="13"/>
      <c r="AW1501" s="13"/>
      <c r="AX1501" s="13"/>
      <c r="AY1501" s="13"/>
      <c r="AZ1501" s="13"/>
      <c r="BA1501" s="13"/>
      <c r="BB1501" s="13"/>
    </row>
    <row r="1502" spans="1:54" ht="12.75">
      <c r="A1502" s="13"/>
      <c r="B1502" s="13"/>
      <c r="C1502" s="324"/>
      <c r="D1502" s="324"/>
      <c r="E1502" s="324"/>
      <c r="F1502" s="324"/>
      <c r="G1502" s="324"/>
      <c r="H1502" s="324"/>
      <c r="I1502" s="324"/>
      <c r="J1502" s="324"/>
      <c r="K1502" s="324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20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13"/>
      <c r="AT1502" s="13"/>
      <c r="AU1502" s="13"/>
      <c r="AV1502" s="13"/>
      <c r="AW1502" s="13"/>
      <c r="AX1502" s="13"/>
      <c r="AY1502" s="13"/>
      <c r="AZ1502" s="13"/>
      <c r="BA1502" s="13"/>
      <c r="BB1502" s="13"/>
    </row>
    <row r="1503" spans="1:54" ht="12.75">
      <c r="A1503" s="13"/>
      <c r="B1503" s="13"/>
      <c r="C1503" s="324"/>
      <c r="D1503" s="324"/>
      <c r="E1503" s="324"/>
      <c r="F1503" s="324"/>
      <c r="G1503" s="324"/>
      <c r="H1503" s="324"/>
      <c r="I1503" s="324"/>
      <c r="J1503" s="324"/>
      <c r="K1503" s="324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20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13"/>
      <c r="AT1503" s="13"/>
      <c r="AU1503" s="13"/>
      <c r="AV1503" s="13"/>
      <c r="AW1503" s="13"/>
      <c r="AX1503" s="13"/>
      <c r="AY1503" s="13"/>
      <c r="AZ1503" s="13"/>
      <c r="BA1503" s="13"/>
      <c r="BB1503" s="13"/>
    </row>
    <row r="1504" spans="1:54" ht="12.75">
      <c r="A1504" s="13"/>
      <c r="B1504" s="13"/>
      <c r="C1504" s="324"/>
      <c r="D1504" s="324"/>
      <c r="E1504" s="324"/>
      <c r="F1504" s="324"/>
      <c r="G1504" s="324"/>
      <c r="H1504" s="324"/>
      <c r="I1504" s="324"/>
      <c r="J1504" s="324"/>
      <c r="K1504" s="324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20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13"/>
      <c r="AT1504" s="13"/>
      <c r="AU1504" s="13"/>
      <c r="AV1504" s="13"/>
      <c r="AW1504" s="13"/>
      <c r="AX1504" s="13"/>
      <c r="AY1504" s="13"/>
      <c r="AZ1504" s="13"/>
      <c r="BA1504" s="13"/>
      <c r="BB1504" s="13"/>
    </row>
    <row r="1505" spans="1:54" ht="12.75">
      <c r="A1505" s="13"/>
      <c r="B1505" s="13"/>
      <c r="C1505" s="324"/>
      <c r="D1505" s="324"/>
      <c r="E1505" s="324"/>
      <c r="F1505" s="324"/>
      <c r="G1505" s="324"/>
      <c r="H1505" s="324"/>
      <c r="I1505" s="324"/>
      <c r="J1505" s="324"/>
      <c r="K1505" s="324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20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13"/>
      <c r="AT1505" s="13"/>
      <c r="AU1505" s="13"/>
      <c r="AV1505" s="13"/>
      <c r="AW1505" s="13"/>
      <c r="AX1505" s="13"/>
      <c r="AY1505" s="13"/>
      <c r="AZ1505" s="13"/>
      <c r="BA1505" s="13"/>
      <c r="BB1505" s="13"/>
    </row>
    <row r="1506" spans="1:54" ht="12.75">
      <c r="A1506" s="13"/>
      <c r="B1506" s="13"/>
      <c r="C1506" s="324"/>
      <c r="D1506" s="324"/>
      <c r="E1506" s="324"/>
      <c r="F1506" s="324"/>
      <c r="G1506" s="324"/>
      <c r="H1506" s="324"/>
      <c r="I1506" s="324"/>
      <c r="J1506" s="324"/>
      <c r="K1506" s="324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20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13"/>
      <c r="AT1506" s="13"/>
      <c r="AU1506" s="13"/>
      <c r="AV1506" s="13"/>
      <c r="AW1506" s="13"/>
      <c r="AX1506" s="13"/>
      <c r="AY1506" s="13"/>
      <c r="AZ1506" s="13"/>
      <c r="BA1506" s="13"/>
      <c r="BB1506" s="13"/>
    </row>
    <row r="1507" spans="1:54" ht="12.75">
      <c r="A1507" s="13"/>
      <c r="B1507" s="13"/>
      <c r="C1507" s="324"/>
      <c r="D1507" s="324"/>
      <c r="E1507" s="324"/>
      <c r="F1507" s="324"/>
      <c r="G1507" s="324"/>
      <c r="H1507" s="324"/>
      <c r="I1507" s="324"/>
      <c r="J1507" s="324"/>
      <c r="K1507" s="324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20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13"/>
      <c r="AT1507" s="13"/>
      <c r="AU1507" s="13"/>
      <c r="AV1507" s="13"/>
      <c r="AW1507" s="13"/>
      <c r="AX1507" s="13"/>
      <c r="AY1507" s="13"/>
      <c r="AZ1507" s="13"/>
      <c r="BA1507" s="13"/>
      <c r="BB1507" s="13"/>
    </row>
    <row r="1508" spans="1:54" ht="12.75">
      <c r="A1508" s="13"/>
      <c r="B1508" s="13"/>
      <c r="C1508" s="324"/>
      <c r="D1508" s="324"/>
      <c r="E1508" s="324"/>
      <c r="F1508" s="324"/>
      <c r="G1508" s="324"/>
      <c r="H1508" s="324"/>
      <c r="I1508" s="324"/>
      <c r="J1508" s="324"/>
      <c r="K1508" s="324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20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13"/>
      <c r="AT1508" s="13"/>
      <c r="AU1508" s="13"/>
      <c r="AV1508" s="13"/>
      <c r="AW1508" s="13"/>
      <c r="AX1508" s="13"/>
      <c r="AY1508" s="13"/>
      <c r="AZ1508" s="13"/>
      <c r="BA1508" s="13"/>
      <c r="BB1508" s="13"/>
    </row>
    <row r="1509" spans="1:54" ht="12.75">
      <c r="A1509" s="13"/>
      <c r="B1509" s="13"/>
      <c r="C1509" s="324"/>
      <c r="D1509" s="324"/>
      <c r="E1509" s="324"/>
      <c r="F1509" s="324"/>
      <c r="G1509" s="324"/>
      <c r="H1509" s="324"/>
      <c r="I1509" s="324"/>
      <c r="J1509" s="324"/>
      <c r="K1509" s="324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20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13"/>
      <c r="AT1509" s="13"/>
      <c r="AU1509" s="13"/>
      <c r="AV1509" s="13"/>
      <c r="AW1509" s="13"/>
      <c r="AX1509" s="13"/>
      <c r="AY1509" s="13"/>
      <c r="AZ1509" s="13"/>
      <c r="BA1509" s="13"/>
      <c r="BB1509" s="13"/>
    </row>
    <row r="1510" spans="1:54" ht="12.75">
      <c r="A1510" s="13"/>
      <c r="B1510" s="13"/>
      <c r="C1510" s="324"/>
      <c r="D1510" s="324"/>
      <c r="E1510" s="324"/>
      <c r="F1510" s="324"/>
      <c r="G1510" s="324"/>
      <c r="H1510" s="324"/>
      <c r="I1510" s="324"/>
      <c r="J1510" s="324"/>
      <c r="K1510" s="324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20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13"/>
      <c r="AT1510" s="13"/>
      <c r="AU1510" s="13"/>
      <c r="AV1510" s="13"/>
      <c r="AW1510" s="13"/>
      <c r="AX1510" s="13"/>
      <c r="AY1510" s="13"/>
      <c r="AZ1510" s="13"/>
      <c r="BA1510" s="13"/>
      <c r="BB1510" s="13"/>
    </row>
    <row r="1511" spans="1:54" ht="12.75">
      <c r="A1511" s="13"/>
      <c r="B1511" s="13"/>
      <c r="C1511" s="324"/>
      <c r="D1511" s="324"/>
      <c r="E1511" s="324"/>
      <c r="F1511" s="324"/>
      <c r="G1511" s="324"/>
      <c r="H1511" s="324"/>
      <c r="I1511" s="324"/>
      <c r="J1511" s="324"/>
      <c r="K1511" s="324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20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13"/>
      <c r="AT1511" s="13"/>
      <c r="AU1511" s="13"/>
      <c r="AV1511" s="13"/>
      <c r="AW1511" s="13"/>
      <c r="AX1511" s="13"/>
      <c r="AY1511" s="13"/>
      <c r="AZ1511" s="13"/>
      <c r="BA1511" s="13"/>
      <c r="BB1511" s="13"/>
    </row>
    <row r="1512" spans="1:54" ht="12.75">
      <c r="A1512" s="13"/>
      <c r="B1512" s="13"/>
      <c r="C1512" s="324"/>
      <c r="D1512" s="324"/>
      <c r="E1512" s="324"/>
      <c r="F1512" s="324"/>
      <c r="G1512" s="324"/>
      <c r="H1512" s="324"/>
      <c r="I1512" s="324"/>
      <c r="J1512" s="324"/>
      <c r="K1512" s="324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20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  <c r="AT1512" s="13"/>
      <c r="AU1512" s="13"/>
      <c r="AV1512" s="13"/>
      <c r="AW1512" s="13"/>
      <c r="AX1512" s="13"/>
      <c r="AY1512" s="13"/>
      <c r="AZ1512" s="13"/>
      <c r="BA1512" s="13"/>
      <c r="BB1512" s="13"/>
    </row>
    <row r="1513" spans="1:54" ht="12.75">
      <c r="A1513" s="13"/>
      <c r="B1513" s="13"/>
      <c r="C1513" s="324"/>
      <c r="D1513" s="324"/>
      <c r="E1513" s="324"/>
      <c r="F1513" s="324"/>
      <c r="G1513" s="324"/>
      <c r="H1513" s="324"/>
      <c r="I1513" s="324"/>
      <c r="J1513" s="324"/>
      <c r="K1513" s="324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20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  <c r="AT1513" s="13"/>
      <c r="AU1513" s="13"/>
      <c r="AV1513" s="13"/>
      <c r="AW1513" s="13"/>
      <c r="AX1513" s="13"/>
      <c r="AY1513" s="13"/>
      <c r="AZ1513" s="13"/>
      <c r="BA1513" s="13"/>
      <c r="BB1513" s="13"/>
    </row>
    <row r="1514" spans="1:54" ht="12.75">
      <c r="A1514" s="13"/>
      <c r="B1514" s="13"/>
      <c r="C1514" s="324"/>
      <c r="D1514" s="324"/>
      <c r="E1514" s="324"/>
      <c r="F1514" s="324"/>
      <c r="G1514" s="324"/>
      <c r="H1514" s="324"/>
      <c r="I1514" s="324"/>
      <c r="J1514" s="324"/>
      <c r="K1514" s="324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20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13"/>
      <c r="AT1514" s="13"/>
      <c r="AU1514" s="13"/>
      <c r="AV1514" s="13"/>
      <c r="AW1514" s="13"/>
      <c r="AX1514" s="13"/>
      <c r="AY1514" s="13"/>
      <c r="AZ1514" s="13"/>
      <c r="BA1514" s="13"/>
      <c r="BB1514" s="13"/>
    </row>
    <row r="1515" spans="1:54" ht="12.75">
      <c r="A1515" s="13"/>
      <c r="B1515" s="13"/>
      <c r="C1515" s="324"/>
      <c r="D1515" s="324"/>
      <c r="E1515" s="324"/>
      <c r="F1515" s="324"/>
      <c r="G1515" s="324"/>
      <c r="H1515" s="324"/>
      <c r="I1515" s="324"/>
      <c r="J1515" s="324"/>
      <c r="K1515" s="324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20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13"/>
      <c r="AT1515" s="13"/>
      <c r="AU1515" s="13"/>
      <c r="AV1515" s="13"/>
      <c r="AW1515" s="13"/>
      <c r="AX1515" s="13"/>
      <c r="AY1515" s="13"/>
      <c r="AZ1515" s="13"/>
      <c r="BA1515" s="13"/>
      <c r="BB1515" s="13"/>
    </row>
    <row r="1516" spans="1:54" ht="12.75">
      <c r="A1516" s="13"/>
      <c r="B1516" s="13"/>
      <c r="C1516" s="324"/>
      <c r="D1516" s="324"/>
      <c r="E1516" s="324"/>
      <c r="F1516" s="324"/>
      <c r="G1516" s="324"/>
      <c r="H1516" s="324"/>
      <c r="I1516" s="324"/>
      <c r="J1516" s="324"/>
      <c r="K1516" s="324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20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13"/>
      <c r="AT1516" s="13"/>
      <c r="AU1516" s="13"/>
      <c r="AV1516" s="13"/>
      <c r="AW1516" s="13"/>
      <c r="AX1516" s="13"/>
      <c r="AY1516" s="13"/>
      <c r="AZ1516" s="13"/>
      <c r="BA1516" s="13"/>
      <c r="BB1516" s="13"/>
    </row>
    <row r="1517" spans="1:54" ht="12.75">
      <c r="A1517" s="13"/>
      <c r="B1517" s="13"/>
      <c r="C1517" s="324"/>
      <c r="D1517" s="324"/>
      <c r="E1517" s="324"/>
      <c r="F1517" s="324"/>
      <c r="G1517" s="324"/>
      <c r="H1517" s="324"/>
      <c r="I1517" s="324"/>
      <c r="J1517" s="324"/>
      <c r="K1517" s="324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20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13"/>
      <c r="AT1517" s="13"/>
      <c r="AU1517" s="13"/>
      <c r="AV1517" s="13"/>
      <c r="AW1517" s="13"/>
      <c r="AX1517" s="13"/>
      <c r="AY1517" s="13"/>
      <c r="AZ1517" s="13"/>
      <c r="BA1517" s="13"/>
      <c r="BB1517" s="13"/>
    </row>
    <row r="1518" spans="1:54" ht="12.75">
      <c r="A1518" s="13"/>
      <c r="B1518" s="13"/>
      <c r="C1518" s="324"/>
      <c r="D1518" s="324"/>
      <c r="E1518" s="324"/>
      <c r="F1518" s="324"/>
      <c r="G1518" s="324"/>
      <c r="H1518" s="324"/>
      <c r="I1518" s="324"/>
      <c r="J1518" s="324"/>
      <c r="K1518" s="324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20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13"/>
      <c r="AT1518" s="13"/>
      <c r="AU1518" s="13"/>
      <c r="AV1518" s="13"/>
      <c r="AW1518" s="13"/>
      <c r="AX1518" s="13"/>
      <c r="AY1518" s="13"/>
      <c r="AZ1518" s="13"/>
      <c r="BA1518" s="13"/>
      <c r="BB1518" s="13"/>
    </row>
    <row r="1519" spans="1:54" ht="12.75">
      <c r="A1519" s="13"/>
      <c r="B1519" s="13"/>
      <c r="C1519" s="324"/>
      <c r="D1519" s="324"/>
      <c r="E1519" s="324"/>
      <c r="F1519" s="324"/>
      <c r="G1519" s="324"/>
      <c r="H1519" s="324"/>
      <c r="I1519" s="324"/>
      <c r="J1519" s="324"/>
      <c r="K1519" s="324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20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13"/>
      <c r="AT1519" s="13"/>
      <c r="AU1519" s="13"/>
      <c r="AV1519" s="13"/>
      <c r="AW1519" s="13"/>
      <c r="AX1519" s="13"/>
      <c r="AY1519" s="13"/>
      <c r="AZ1519" s="13"/>
      <c r="BA1519" s="13"/>
      <c r="BB1519" s="13"/>
    </row>
    <row r="1520" spans="1:54" ht="12.75">
      <c r="A1520" s="13"/>
      <c r="B1520" s="13"/>
      <c r="C1520" s="324"/>
      <c r="D1520" s="324"/>
      <c r="E1520" s="324"/>
      <c r="F1520" s="324"/>
      <c r="G1520" s="324"/>
      <c r="H1520" s="324"/>
      <c r="I1520" s="324"/>
      <c r="J1520" s="324"/>
      <c r="K1520" s="324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20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13"/>
      <c r="AT1520" s="13"/>
      <c r="AU1520" s="13"/>
      <c r="AV1520" s="13"/>
      <c r="AW1520" s="13"/>
      <c r="AX1520" s="13"/>
      <c r="AY1520" s="13"/>
      <c r="AZ1520" s="13"/>
      <c r="BA1520" s="13"/>
      <c r="BB1520" s="13"/>
    </row>
    <row r="1521" spans="1:54" ht="12.75">
      <c r="A1521" s="13"/>
      <c r="B1521" s="13"/>
      <c r="C1521" s="324"/>
      <c r="D1521" s="324"/>
      <c r="E1521" s="324"/>
      <c r="F1521" s="324"/>
      <c r="G1521" s="324"/>
      <c r="H1521" s="324"/>
      <c r="I1521" s="324"/>
      <c r="J1521" s="324"/>
      <c r="K1521" s="324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20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13"/>
      <c r="AT1521" s="13"/>
      <c r="AU1521" s="13"/>
      <c r="AV1521" s="13"/>
      <c r="AW1521" s="13"/>
      <c r="AX1521" s="13"/>
      <c r="AY1521" s="13"/>
      <c r="AZ1521" s="13"/>
      <c r="BA1521" s="13"/>
      <c r="BB1521" s="13"/>
    </row>
    <row r="1522" spans="1:54" ht="12.75">
      <c r="A1522" s="13"/>
      <c r="B1522" s="13"/>
      <c r="C1522" s="324"/>
      <c r="D1522" s="324"/>
      <c r="E1522" s="324"/>
      <c r="F1522" s="324"/>
      <c r="G1522" s="324"/>
      <c r="H1522" s="324"/>
      <c r="I1522" s="324"/>
      <c r="J1522" s="324"/>
      <c r="K1522" s="324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20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13"/>
      <c r="AT1522" s="13"/>
      <c r="AU1522" s="13"/>
      <c r="AV1522" s="13"/>
      <c r="AW1522" s="13"/>
      <c r="AX1522" s="13"/>
      <c r="AY1522" s="13"/>
      <c r="AZ1522" s="13"/>
      <c r="BA1522" s="13"/>
      <c r="BB1522" s="13"/>
    </row>
    <row r="1523" spans="1:54" ht="12.75">
      <c r="A1523" s="13"/>
      <c r="B1523" s="13"/>
      <c r="C1523" s="324"/>
      <c r="D1523" s="324"/>
      <c r="E1523" s="324"/>
      <c r="F1523" s="324"/>
      <c r="G1523" s="324"/>
      <c r="H1523" s="324"/>
      <c r="I1523" s="324"/>
      <c r="J1523" s="324"/>
      <c r="K1523" s="324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20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13"/>
      <c r="AT1523" s="13"/>
      <c r="AU1523" s="13"/>
      <c r="AV1523" s="13"/>
      <c r="AW1523" s="13"/>
      <c r="AX1523" s="13"/>
      <c r="AY1523" s="13"/>
      <c r="AZ1523" s="13"/>
      <c r="BA1523" s="13"/>
      <c r="BB1523" s="13"/>
    </row>
    <row r="1524" spans="1:54" ht="12.75">
      <c r="A1524" s="13"/>
      <c r="B1524" s="13"/>
      <c r="C1524" s="324"/>
      <c r="D1524" s="324"/>
      <c r="E1524" s="324"/>
      <c r="F1524" s="324"/>
      <c r="G1524" s="324"/>
      <c r="H1524" s="324"/>
      <c r="I1524" s="324"/>
      <c r="J1524" s="324"/>
      <c r="K1524" s="324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20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13"/>
      <c r="AT1524" s="13"/>
      <c r="AU1524" s="13"/>
      <c r="AV1524" s="13"/>
      <c r="AW1524" s="13"/>
      <c r="AX1524" s="13"/>
      <c r="AY1524" s="13"/>
      <c r="AZ1524" s="13"/>
      <c r="BA1524" s="13"/>
      <c r="BB1524" s="13"/>
    </row>
    <row r="1525" spans="1:54" ht="12.75">
      <c r="A1525" s="13"/>
      <c r="B1525" s="13"/>
      <c r="C1525" s="324"/>
      <c r="D1525" s="324"/>
      <c r="E1525" s="324"/>
      <c r="F1525" s="324"/>
      <c r="G1525" s="324"/>
      <c r="H1525" s="324"/>
      <c r="I1525" s="324"/>
      <c r="J1525" s="324"/>
      <c r="K1525" s="324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20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13"/>
      <c r="AT1525" s="13"/>
      <c r="AU1525" s="13"/>
      <c r="AV1525" s="13"/>
      <c r="AW1525" s="13"/>
      <c r="AX1525" s="13"/>
      <c r="AY1525" s="13"/>
      <c r="AZ1525" s="13"/>
      <c r="BA1525" s="13"/>
      <c r="BB1525" s="13"/>
    </row>
    <row r="1526" spans="1:54" ht="12.75">
      <c r="A1526" s="13"/>
      <c r="B1526" s="13"/>
      <c r="C1526" s="324"/>
      <c r="D1526" s="324"/>
      <c r="E1526" s="324"/>
      <c r="F1526" s="324"/>
      <c r="G1526" s="324"/>
      <c r="H1526" s="324"/>
      <c r="I1526" s="324"/>
      <c r="J1526" s="324"/>
      <c r="K1526" s="324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20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13"/>
      <c r="AT1526" s="13"/>
      <c r="AU1526" s="13"/>
      <c r="AV1526" s="13"/>
      <c r="AW1526" s="13"/>
      <c r="AX1526" s="13"/>
      <c r="AY1526" s="13"/>
      <c r="AZ1526" s="13"/>
      <c r="BA1526" s="13"/>
      <c r="BB1526" s="13"/>
    </row>
    <row r="1527" spans="1:54" ht="12.75">
      <c r="A1527" s="13"/>
      <c r="B1527" s="13"/>
      <c r="C1527" s="324"/>
      <c r="D1527" s="324"/>
      <c r="E1527" s="324"/>
      <c r="F1527" s="324"/>
      <c r="G1527" s="324"/>
      <c r="H1527" s="324"/>
      <c r="I1527" s="324"/>
      <c r="J1527" s="324"/>
      <c r="K1527" s="324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20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13"/>
      <c r="AT1527" s="13"/>
      <c r="AU1527" s="13"/>
      <c r="AV1527" s="13"/>
      <c r="AW1527" s="13"/>
      <c r="AX1527" s="13"/>
      <c r="AY1527" s="13"/>
      <c r="AZ1527" s="13"/>
      <c r="BA1527" s="13"/>
      <c r="BB1527" s="13"/>
    </row>
    <row r="1528" spans="1:54" ht="12.75">
      <c r="A1528" s="13"/>
      <c r="B1528" s="13"/>
      <c r="C1528" s="324"/>
      <c r="D1528" s="324"/>
      <c r="E1528" s="324"/>
      <c r="F1528" s="324"/>
      <c r="G1528" s="324"/>
      <c r="H1528" s="324"/>
      <c r="I1528" s="324"/>
      <c r="J1528" s="324"/>
      <c r="K1528" s="324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20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13"/>
      <c r="AT1528" s="13"/>
      <c r="AU1528" s="13"/>
      <c r="AV1528" s="13"/>
      <c r="AW1528" s="13"/>
      <c r="AX1528" s="13"/>
      <c r="AY1528" s="13"/>
      <c r="AZ1528" s="13"/>
      <c r="BA1528" s="13"/>
      <c r="BB1528" s="13"/>
    </row>
    <row r="1529" spans="1:54" ht="12.75">
      <c r="A1529" s="13"/>
      <c r="B1529" s="13"/>
      <c r="C1529" s="324"/>
      <c r="D1529" s="324"/>
      <c r="E1529" s="324"/>
      <c r="F1529" s="324"/>
      <c r="G1529" s="324"/>
      <c r="H1529" s="324"/>
      <c r="I1529" s="324"/>
      <c r="J1529" s="324"/>
      <c r="K1529" s="324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20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13"/>
      <c r="AT1529" s="13"/>
      <c r="AU1529" s="13"/>
      <c r="AV1529" s="13"/>
      <c r="AW1529" s="13"/>
      <c r="AX1529" s="13"/>
      <c r="AY1529" s="13"/>
      <c r="AZ1529" s="13"/>
      <c r="BA1529" s="13"/>
      <c r="BB1529" s="13"/>
    </row>
    <row r="1530" spans="1:54" ht="12.75">
      <c r="A1530" s="13"/>
      <c r="B1530" s="13"/>
      <c r="C1530" s="324"/>
      <c r="D1530" s="324"/>
      <c r="E1530" s="324"/>
      <c r="F1530" s="324"/>
      <c r="G1530" s="324"/>
      <c r="H1530" s="324"/>
      <c r="I1530" s="324"/>
      <c r="J1530" s="324"/>
      <c r="K1530" s="324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20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13"/>
      <c r="AT1530" s="13"/>
      <c r="AU1530" s="13"/>
      <c r="AV1530" s="13"/>
      <c r="AW1530" s="13"/>
      <c r="AX1530" s="13"/>
      <c r="AY1530" s="13"/>
      <c r="AZ1530" s="13"/>
      <c r="BA1530" s="13"/>
      <c r="BB1530" s="13"/>
    </row>
    <row r="1531" spans="1:54" ht="12.75">
      <c r="A1531" s="13"/>
      <c r="B1531" s="13"/>
      <c r="C1531" s="324"/>
      <c r="D1531" s="324"/>
      <c r="E1531" s="324"/>
      <c r="F1531" s="324"/>
      <c r="G1531" s="324"/>
      <c r="H1531" s="324"/>
      <c r="I1531" s="324"/>
      <c r="J1531" s="324"/>
      <c r="K1531" s="324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20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13"/>
      <c r="AT1531" s="13"/>
      <c r="AU1531" s="13"/>
      <c r="AV1531" s="13"/>
      <c r="AW1531" s="13"/>
      <c r="AX1531" s="13"/>
      <c r="AY1531" s="13"/>
      <c r="AZ1531" s="13"/>
      <c r="BA1531" s="13"/>
      <c r="BB1531" s="13"/>
    </row>
    <row r="1532" spans="1:54" ht="12.75">
      <c r="A1532" s="13"/>
      <c r="B1532" s="13"/>
      <c r="C1532" s="324"/>
      <c r="D1532" s="324"/>
      <c r="E1532" s="324"/>
      <c r="F1532" s="324"/>
      <c r="G1532" s="324"/>
      <c r="H1532" s="324"/>
      <c r="I1532" s="324"/>
      <c r="J1532" s="324"/>
      <c r="K1532" s="324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20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13"/>
      <c r="AT1532" s="13"/>
      <c r="AU1532" s="13"/>
      <c r="AV1532" s="13"/>
      <c r="AW1532" s="13"/>
      <c r="AX1532" s="13"/>
      <c r="AY1532" s="13"/>
      <c r="AZ1532" s="13"/>
      <c r="BA1532" s="13"/>
      <c r="BB1532" s="13"/>
    </row>
    <row r="1533" spans="1:54" ht="12.75">
      <c r="A1533" s="13"/>
      <c r="B1533" s="13"/>
      <c r="C1533" s="324"/>
      <c r="D1533" s="324"/>
      <c r="E1533" s="324"/>
      <c r="F1533" s="324"/>
      <c r="G1533" s="324"/>
      <c r="H1533" s="324"/>
      <c r="I1533" s="324"/>
      <c r="J1533" s="324"/>
      <c r="K1533" s="324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20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13"/>
      <c r="AT1533" s="13"/>
      <c r="AU1533" s="13"/>
      <c r="AV1533" s="13"/>
      <c r="AW1533" s="13"/>
      <c r="AX1533" s="13"/>
      <c r="AY1533" s="13"/>
      <c r="AZ1533" s="13"/>
      <c r="BA1533" s="13"/>
      <c r="BB1533" s="13"/>
    </row>
    <row r="1534" spans="1:54" ht="12.75">
      <c r="A1534" s="13"/>
      <c r="B1534" s="13"/>
      <c r="C1534" s="324"/>
      <c r="D1534" s="324"/>
      <c r="E1534" s="324"/>
      <c r="F1534" s="324"/>
      <c r="G1534" s="324"/>
      <c r="H1534" s="324"/>
      <c r="I1534" s="324"/>
      <c r="J1534" s="324"/>
      <c r="K1534" s="324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20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13"/>
      <c r="AT1534" s="13"/>
      <c r="AU1534" s="13"/>
      <c r="AV1534" s="13"/>
      <c r="AW1534" s="13"/>
      <c r="AX1534" s="13"/>
      <c r="AY1534" s="13"/>
      <c r="AZ1534" s="13"/>
      <c r="BA1534" s="13"/>
      <c r="BB1534" s="13"/>
    </row>
    <row r="1535" spans="1:54" ht="12.75">
      <c r="A1535" s="13"/>
      <c r="B1535" s="13"/>
      <c r="C1535" s="324"/>
      <c r="D1535" s="324"/>
      <c r="E1535" s="324"/>
      <c r="F1535" s="324"/>
      <c r="G1535" s="324"/>
      <c r="H1535" s="324"/>
      <c r="I1535" s="324"/>
      <c r="J1535" s="324"/>
      <c r="K1535" s="324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20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13"/>
      <c r="AT1535" s="13"/>
      <c r="AU1535" s="13"/>
      <c r="AV1535" s="13"/>
      <c r="AW1535" s="13"/>
      <c r="AX1535" s="13"/>
      <c r="AY1535" s="13"/>
      <c r="AZ1535" s="13"/>
      <c r="BA1535" s="13"/>
      <c r="BB1535" s="13"/>
    </row>
    <row r="1536" spans="1:54" ht="12.75">
      <c r="A1536" s="13"/>
      <c r="B1536" s="13"/>
      <c r="C1536" s="324"/>
      <c r="D1536" s="324"/>
      <c r="E1536" s="324"/>
      <c r="F1536" s="324"/>
      <c r="G1536" s="324"/>
      <c r="H1536" s="324"/>
      <c r="I1536" s="324"/>
      <c r="J1536" s="324"/>
      <c r="K1536" s="324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20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13"/>
      <c r="AT1536" s="13"/>
      <c r="AU1536" s="13"/>
      <c r="AV1536" s="13"/>
      <c r="AW1536" s="13"/>
      <c r="AX1536" s="13"/>
      <c r="AY1536" s="13"/>
      <c r="AZ1536" s="13"/>
      <c r="BA1536" s="13"/>
      <c r="BB1536" s="13"/>
    </row>
    <row r="1537" spans="1:54" ht="12.75">
      <c r="A1537" s="13"/>
      <c r="B1537" s="13"/>
      <c r="C1537" s="324"/>
      <c r="D1537" s="324"/>
      <c r="E1537" s="324"/>
      <c r="F1537" s="324"/>
      <c r="G1537" s="324"/>
      <c r="H1537" s="324"/>
      <c r="I1537" s="324"/>
      <c r="J1537" s="324"/>
      <c r="K1537" s="324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20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13"/>
      <c r="AT1537" s="13"/>
      <c r="AU1537" s="13"/>
      <c r="AV1537" s="13"/>
      <c r="AW1537" s="13"/>
      <c r="AX1537" s="13"/>
      <c r="AY1537" s="13"/>
      <c r="AZ1537" s="13"/>
      <c r="BA1537" s="13"/>
      <c r="BB1537" s="13"/>
    </row>
    <row r="1538" spans="1:54" ht="12.75">
      <c r="A1538" s="13"/>
      <c r="B1538" s="13"/>
      <c r="C1538" s="324"/>
      <c r="D1538" s="324"/>
      <c r="E1538" s="324"/>
      <c r="F1538" s="324"/>
      <c r="G1538" s="324"/>
      <c r="H1538" s="324"/>
      <c r="I1538" s="324"/>
      <c r="J1538" s="324"/>
      <c r="K1538" s="324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20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13"/>
      <c r="AT1538" s="13"/>
      <c r="AU1538" s="13"/>
      <c r="AV1538" s="13"/>
      <c r="AW1538" s="13"/>
      <c r="AX1538" s="13"/>
      <c r="AY1538" s="13"/>
      <c r="AZ1538" s="13"/>
      <c r="BA1538" s="13"/>
      <c r="BB1538" s="13"/>
    </row>
    <row r="1539" spans="1:54" ht="12.75">
      <c r="A1539" s="13"/>
      <c r="B1539" s="13"/>
      <c r="C1539" s="324"/>
      <c r="D1539" s="324"/>
      <c r="E1539" s="324"/>
      <c r="F1539" s="324"/>
      <c r="G1539" s="324"/>
      <c r="H1539" s="324"/>
      <c r="I1539" s="324"/>
      <c r="J1539" s="324"/>
      <c r="K1539" s="324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20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13"/>
      <c r="AT1539" s="13"/>
      <c r="AU1539" s="13"/>
      <c r="AV1539" s="13"/>
      <c r="AW1539" s="13"/>
      <c r="AX1539" s="13"/>
      <c r="AY1539" s="13"/>
      <c r="AZ1539" s="13"/>
      <c r="BA1539" s="13"/>
      <c r="BB1539" s="13"/>
    </row>
    <row r="1540" spans="1:54" ht="12.75">
      <c r="A1540" s="13"/>
      <c r="B1540" s="13"/>
      <c r="C1540" s="324"/>
      <c r="D1540" s="324"/>
      <c r="E1540" s="324"/>
      <c r="F1540" s="324"/>
      <c r="G1540" s="324"/>
      <c r="H1540" s="324"/>
      <c r="I1540" s="324"/>
      <c r="J1540" s="324"/>
      <c r="K1540" s="324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20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13"/>
      <c r="AT1540" s="13"/>
      <c r="AU1540" s="13"/>
      <c r="AV1540" s="13"/>
      <c r="AW1540" s="13"/>
      <c r="AX1540" s="13"/>
      <c r="AY1540" s="13"/>
      <c r="AZ1540" s="13"/>
      <c r="BA1540" s="13"/>
      <c r="BB1540" s="13"/>
    </row>
    <row r="1541" spans="1:54" ht="12.75">
      <c r="A1541" s="13"/>
      <c r="B1541" s="13"/>
      <c r="C1541" s="324"/>
      <c r="D1541" s="324"/>
      <c r="E1541" s="324"/>
      <c r="F1541" s="324"/>
      <c r="G1541" s="324"/>
      <c r="H1541" s="324"/>
      <c r="I1541" s="324"/>
      <c r="J1541" s="324"/>
      <c r="K1541" s="324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20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13"/>
      <c r="AT1541" s="13"/>
      <c r="AU1541" s="13"/>
      <c r="AV1541" s="13"/>
      <c r="AW1541" s="13"/>
      <c r="AX1541" s="13"/>
      <c r="AY1541" s="13"/>
      <c r="AZ1541" s="13"/>
      <c r="BA1541" s="13"/>
      <c r="BB1541" s="13"/>
    </row>
    <row r="1542" spans="1:54" ht="12.75">
      <c r="A1542" s="13"/>
      <c r="B1542" s="13"/>
      <c r="C1542" s="324"/>
      <c r="D1542" s="324"/>
      <c r="E1542" s="324"/>
      <c r="F1542" s="324"/>
      <c r="G1542" s="324"/>
      <c r="H1542" s="324"/>
      <c r="I1542" s="324"/>
      <c r="J1542" s="324"/>
      <c r="K1542" s="324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20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13"/>
      <c r="AT1542" s="13"/>
      <c r="AU1542" s="13"/>
      <c r="AV1542" s="13"/>
      <c r="AW1542" s="13"/>
      <c r="AX1542" s="13"/>
      <c r="AY1542" s="13"/>
      <c r="AZ1542" s="13"/>
      <c r="BA1542" s="13"/>
      <c r="BB1542" s="13"/>
    </row>
    <row r="1543" spans="1:54" ht="12.75">
      <c r="A1543" s="13"/>
      <c r="B1543" s="13"/>
      <c r="C1543" s="324"/>
      <c r="D1543" s="324"/>
      <c r="E1543" s="324"/>
      <c r="F1543" s="324"/>
      <c r="G1543" s="324"/>
      <c r="H1543" s="324"/>
      <c r="I1543" s="324"/>
      <c r="J1543" s="324"/>
      <c r="K1543" s="324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20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13"/>
      <c r="AT1543" s="13"/>
      <c r="AU1543" s="13"/>
      <c r="AV1543" s="13"/>
      <c r="AW1543" s="13"/>
      <c r="AX1543" s="13"/>
      <c r="AY1543" s="13"/>
      <c r="AZ1543" s="13"/>
      <c r="BA1543" s="13"/>
      <c r="BB1543" s="13"/>
    </row>
    <row r="1544" spans="1:54" ht="12.75">
      <c r="A1544" s="13"/>
      <c r="B1544" s="13"/>
      <c r="C1544" s="324"/>
      <c r="D1544" s="324"/>
      <c r="E1544" s="324"/>
      <c r="F1544" s="324"/>
      <c r="G1544" s="324"/>
      <c r="H1544" s="324"/>
      <c r="I1544" s="324"/>
      <c r="J1544" s="324"/>
      <c r="K1544" s="324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20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13"/>
      <c r="AT1544" s="13"/>
      <c r="AU1544" s="13"/>
      <c r="AV1544" s="13"/>
      <c r="AW1544" s="13"/>
      <c r="AX1544" s="13"/>
      <c r="AY1544" s="13"/>
      <c r="AZ1544" s="13"/>
      <c r="BA1544" s="13"/>
      <c r="BB1544" s="13"/>
    </row>
    <row r="1545" spans="1:54" ht="12.75">
      <c r="A1545" s="13"/>
      <c r="B1545" s="13"/>
      <c r="C1545" s="324"/>
      <c r="D1545" s="324"/>
      <c r="E1545" s="324"/>
      <c r="F1545" s="324"/>
      <c r="G1545" s="324"/>
      <c r="H1545" s="324"/>
      <c r="I1545" s="324"/>
      <c r="J1545" s="324"/>
      <c r="K1545" s="324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20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13"/>
      <c r="AT1545" s="13"/>
      <c r="AU1545" s="13"/>
      <c r="AV1545" s="13"/>
      <c r="AW1545" s="13"/>
      <c r="AX1545" s="13"/>
      <c r="AY1545" s="13"/>
      <c r="AZ1545" s="13"/>
      <c r="BA1545" s="13"/>
      <c r="BB1545" s="13"/>
    </row>
    <row r="1546" spans="1:54" ht="12.75">
      <c r="A1546" s="13"/>
      <c r="B1546" s="13"/>
      <c r="C1546" s="324"/>
      <c r="D1546" s="324"/>
      <c r="E1546" s="324"/>
      <c r="F1546" s="324"/>
      <c r="G1546" s="324"/>
      <c r="H1546" s="324"/>
      <c r="I1546" s="324"/>
      <c r="J1546" s="324"/>
      <c r="K1546" s="324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20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  <c r="AT1546" s="13"/>
      <c r="AU1546" s="13"/>
      <c r="AV1546" s="13"/>
      <c r="AW1546" s="13"/>
      <c r="AX1546" s="13"/>
      <c r="AY1546" s="13"/>
      <c r="AZ1546" s="13"/>
      <c r="BA1546" s="13"/>
      <c r="BB1546" s="13"/>
    </row>
    <row r="1547" spans="1:54" ht="12.75">
      <c r="A1547" s="13"/>
      <c r="B1547" s="13"/>
      <c r="C1547" s="324"/>
      <c r="D1547" s="324"/>
      <c r="E1547" s="324"/>
      <c r="F1547" s="324"/>
      <c r="G1547" s="324"/>
      <c r="H1547" s="324"/>
      <c r="I1547" s="324"/>
      <c r="J1547" s="324"/>
      <c r="K1547" s="324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20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  <c r="AT1547" s="13"/>
      <c r="AU1547" s="13"/>
      <c r="AV1547" s="13"/>
      <c r="AW1547" s="13"/>
      <c r="AX1547" s="13"/>
      <c r="AY1547" s="13"/>
      <c r="AZ1547" s="13"/>
      <c r="BA1547" s="13"/>
      <c r="BB1547" s="13"/>
    </row>
    <row r="1548" spans="1:54" ht="12.75">
      <c r="A1548" s="13"/>
      <c r="B1548" s="13"/>
      <c r="C1548" s="324"/>
      <c r="D1548" s="324"/>
      <c r="E1548" s="324"/>
      <c r="F1548" s="324"/>
      <c r="G1548" s="324"/>
      <c r="H1548" s="324"/>
      <c r="I1548" s="324"/>
      <c r="J1548" s="324"/>
      <c r="K1548" s="324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20"/>
      <c r="AG1548" s="13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13"/>
      <c r="AR1548" s="13"/>
      <c r="AS1548" s="13"/>
      <c r="AT1548" s="13"/>
      <c r="AU1548" s="13"/>
      <c r="AV1548" s="13"/>
      <c r="AW1548" s="13"/>
      <c r="AX1548" s="13"/>
      <c r="AY1548" s="13"/>
      <c r="AZ1548" s="13"/>
      <c r="BA1548" s="13"/>
      <c r="BB1548" s="13"/>
    </row>
    <row r="1549" spans="1:54" ht="12.75">
      <c r="A1549" s="13"/>
      <c r="B1549" s="13"/>
      <c r="C1549" s="324"/>
      <c r="D1549" s="324"/>
      <c r="E1549" s="324"/>
      <c r="F1549" s="324"/>
      <c r="G1549" s="324"/>
      <c r="H1549" s="324"/>
      <c r="I1549" s="324"/>
      <c r="J1549" s="324"/>
      <c r="K1549" s="324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20"/>
      <c r="AG1549" s="13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13"/>
      <c r="AR1549" s="13"/>
      <c r="AS1549" s="13"/>
      <c r="AT1549" s="13"/>
      <c r="AU1549" s="13"/>
      <c r="AV1549" s="13"/>
      <c r="AW1549" s="13"/>
      <c r="AX1549" s="13"/>
      <c r="AY1549" s="13"/>
      <c r="AZ1549" s="13"/>
      <c r="BA1549" s="13"/>
      <c r="BB1549" s="13"/>
    </row>
    <row r="1550" spans="1:54" ht="12.75">
      <c r="A1550" s="13"/>
      <c r="B1550" s="13"/>
      <c r="C1550" s="324"/>
      <c r="D1550" s="324"/>
      <c r="E1550" s="324"/>
      <c r="F1550" s="324"/>
      <c r="G1550" s="324"/>
      <c r="H1550" s="324"/>
      <c r="I1550" s="324"/>
      <c r="J1550" s="324"/>
      <c r="K1550" s="324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20"/>
      <c r="AG1550" s="13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13"/>
      <c r="AR1550" s="13"/>
      <c r="AS1550" s="13"/>
      <c r="AT1550" s="13"/>
      <c r="AU1550" s="13"/>
      <c r="AV1550" s="13"/>
      <c r="AW1550" s="13"/>
      <c r="AX1550" s="13"/>
      <c r="AY1550" s="13"/>
      <c r="AZ1550" s="13"/>
      <c r="BA1550" s="13"/>
      <c r="BB1550" s="13"/>
    </row>
    <row r="1551" spans="1:54" ht="12.75">
      <c r="A1551" s="13"/>
      <c r="B1551" s="13"/>
      <c r="C1551" s="324"/>
      <c r="D1551" s="324"/>
      <c r="E1551" s="324"/>
      <c r="F1551" s="324"/>
      <c r="G1551" s="324"/>
      <c r="H1551" s="324"/>
      <c r="I1551" s="324"/>
      <c r="J1551" s="324"/>
      <c r="K1551" s="324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20"/>
      <c r="AG1551" s="13"/>
      <c r="AH1551" s="13"/>
      <c r="AI1551" s="13"/>
      <c r="AJ1551" s="13"/>
      <c r="AK1551" s="13"/>
      <c r="AL1551" s="13"/>
      <c r="AM1551" s="13"/>
      <c r="AN1551" s="13"/>
      <c r="AO1551" s="13"/>
      <c r="AP1551" s="13"/>
      <c r="AQ1551" s="13"/>
      <c r="AR1551" s="13"/>
      <c r="AS1551" s="13"/>
      <c r="AT1551" s="13"/>
      <c r="AU1551" s="13"/>
      <c r="AV1551" s="13"/>
      <c r="AW1551" s="13"/>
      <c r="AX1551" s="13"/>
      <c r="AY1551" s="13"/>
      <c r="AZ1551" s="13"/>
      <c r="BA1551" s="13"/>
      <c r="BB1551" s="13"/>
    </row>
    <row r="1552" spans="1:54" ht="12.75">
      <c r="A1552" s="13"/>
      <c r="B1552" s="13"/>
      <c r="C1552" s="324"/>
      <c r="D1552" s="324"/>
      <c r="E1552" s="324"/>
      <c r="F1552" s="324"/>
      <c r="G1552" s="324"/>
      <c r="H1552" s="324"/>
      <c r="I1552" s="324"/>
      <c r="J1552" s="324"/>
      <c r="K1552" s="324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20"/>
      <c r="AG1552" s="13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13"/>
      <c r="AR1552" s="13"/>
      <c r="AS1552" s="13"/>
      <c r="AT1552" s="13"/>
      <c r="AU1552" s="13"/>
      <c r="AV1552" s="13"/>
      <c r="AW1552" s="13"/>
      <c r="AX1552" s="13"/>
      <c r="AY1552" s="13"/>
      <c r="AZ1552" s="13"/>
      <c r="BA1552" s="13"/>
      <c r="BB1552" s="13"/>
    </row>
    <row r="1553" spans="1:54" ht="12.75">
      <c r="A1553" s="13"/>
      <c r="B1553" s="13"/>
      <c r="C1553" s="324"/>
      <c r="D1553" s="324"/>
      <c r="E1553" s="324"/>
      <c r="F1553" s="324"/>
      <c r="G1553" s="324"/>
      <c r="H1553" s="324"/>
      <c r="I1553" s="324"/>
      <c r="J1553" s="324"/>
      <c r="K1553" s="324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20"/>
      <c r="AG1553" s="13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13"/>
      <c r="AR1553" s="13"/>
      <c r="AS1553" s="13"/>
      <c r="AT1553" s="13"/>
      <c r="AU1553" s="13"/>
      <c r="AV1553" s="13"/>
      <c r="AW1553" s="13"/>
      <c r="AX1553" s="13"/>
      <c r="AY1553" s="13"/>
      <c r="AZ1553" s="13"/>
      <c r="BA1553" s="13"/>
      <c r="BB1553" s="13"/>
    </row>
    <row r="1554" spans="1:54" ht="12.75">
      <c r="A1554" s="13"/>
      <c r="B1554" s="13"/>
      <c r="C1554" s="324"/>
      <c r="D1554" s="324"/>
      <c r="E1554" s="324"/>
      <c r="F1554" s="324"/>
      <c r="G1554" s="324"/>
      <c r="H1554" s="324"/>
      <c r="I1554" s="324"/>
      <c r="J1554" s="324"/>
      <c r="K1554" s="324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20"/>
      <c r="AG1554" s="13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13"/>
      <c r="AR1554" s="13"/>
      <c r="AS1554" s="13"/>
      <c r="AT1554" s="13"/>
      <c r="AU1554" s="13"/>
      <c r="AV1554" s="13"/>
      <c r="AW1554" s="13"/>
      <c r="AX1554" s="13"/>
      <c r="AY1554" s="13"/>
      <c r="AZ1554" s="13"/>
      <c r="BA1554" s="13"/>
      <c r="BB1554" s="13"/>
    </row>
    <row r="1555" spans="1:54" ht="12.75">
      <c r="A1555" s="13"/>
      <c r="B1555" s="13"/>
      <c r="C1555" s="324"/>
      <c r="D1555" s="324"/>
      <c r="E1555" s="324"/>
      <c r="F1555" s="324"/>
      <c r="G1555" s="324"/>
      <c r="H1555" s="324"/>
      <c r="I1555" s="324"/>
      <c r="J1555" s="324"/>
      <c r="K1555" s="324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20"/>
      <c r="AG1555" s="13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13"/>
      <c r="AR1555" s="13"/>
      <c r="AS1555" s="13"/>
      <c r="AT1555" s="13"/>
      <c r="AU1555" s="13"/>
      <c r="AV1555" s="13"/>
      <c r="AW1555" s="13"/>
      <c r="AX1555" s="13"/>
      <c r="AY1555" s="13"/>
      <c r="AZ1555" s="13"/>
      <c r="BA1555" s="13"/>
      <c r="BB1555" s="13"/>
    </row>
    <row r="1556" spans="1:54" ht="12.75">
      <c r="A1556" s="13"/>
      <c r="B1556" s="13"/>
      <c r="C1556" s="324"/>
      <c r="D1556" s="324"/>
      <c r="E1556" s="324"/>
      <c r="F1556" s="324"/>
      <c r="G1556" s="324"/>
      <c r="H1556" s="324"/>
      <c r="I1556" s="324"/>
      <c r="J1556" s="324"/>
      <c r="K1556" s="324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20"/>
      <c r="AG1556" s="13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13"/>
      <c r="AR1556" s="13"/>
      <c r="AS1556" s="13"/>
      <c r="AT1556" s="13"/>
      <c r="AU1556" s="13"/>
      <c r="AV1556" s="13"/>
      <c r="AW1556" s="13"/>
      <c r="AX1556" s="13"/>
      <c r="AY1556" s="13"/>
      <c r="AZ1556" s="13"/>
      <c r="BA1556" s="13"/>
      <c r="BB1556" s="13"/>
    </row>
    <row r="1557" spans="1:54" ht="12.75">
      <c r="A1557" s="13"/>
      <c r="B1557" s="13"/>
      <c r="C1557" s="324"/>
      <c r="D1557" s="324"/>
      <c r="E1557" s="324"/>
      <c r="F1557" s="324"/>
      <c r="G1557" s="324"/>
      <c r="H1557" s="324"/>
      <c r="I1557" s="324"/>
      <c r="J1557" s="324"/>
      <c r="K1557" s="324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20"/>
      <c r="AG1557" s="13"/>
      <c r="AH1557" s="13"/>
      <c r="AI1557" s="13"/>
      <c r="AJ1557" s="13"/>
      <c r="AK1557" s="13"/>
      <c r="AL1557" s="13"/>
      <c r="AM1557" s="13"/>
      <c r="AN1557" s="13"/>
      <c r="AO1557" s="13"/>
      <c r="AP1557" s="13"/>
      <c r="AQ1557" s="13"/>
      <c r="AR1557" s="13"/>
      <c r="AS1557" s="13"/>
      <c r="AT1557" s="13"/>
      <c r="AU1557" s="13"/>
      <c r="AV1557" s="13"/>
      <c r="AW1557" s="13"/>
      <c r="AX1557" s="13"/>
      <c r="AY1557" s="13"/>
      <c r="AZ1557" s="13"/>
      <c r="BA1557" s="13"/>
      <c r="BB1557" s="13"/>
    </row>
    <row r="1558" spans="1:54" ht="12.75">
      <c r="A1558" s="13"/>
      <c r="B1558" s="13"/>
      <c r="C1558" s="324"/>
      <c r="D1558" s="324"/>
      <c r="E1558" s="324"/>
      <c r="F1558" s="324"/>
      <c r="G1558" s="324"/>
      <c r="H1558" s="324"/>
      <c r="I1558" s="324"/>
      <c r="J1558" s="324"/>
      <c r="K1558" s="324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20"/>
      <c r="AG1558" s="13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13"/>
      <c r="AR1558" s="13"/>
      <c r="AS1558" s="13"/>
      <c r="AT1558" s="13"/>
      <c r="AU1558" s="13"/>
      <c r="AV1558" s="13"/>
      <c r="AW1558" s="13"/>
      <c r="AX1558" s="13"/>
      <c r="AY1558" s="13"/>
      <c r="AZ1558" s="13"/>
      <c r="BA1558" s="13"/>
      <c r="BB1558" s="13"/>
    </row>
    <row r="1559" spans="1:54" ht="12.75">
      <c r="A1559" s="13"/>
      <c r="B1559" s="13"/>
      <c r="C1559" s="324"/>
      <c r="D1559" s="324"/>
      <c r="E1559" s="324"/>
      <c r="F1559" s="324"/>
      <c r="G1559" s="324"/>
      <c r="H1559" s="324"/>
      <c r="I1559" s="324"/>
      <c r="J1559" s="324"/>
      <c r="K1559" s="324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20"/>
      <c r="AG1559" s="13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13"/>
      <c r="AR1559" s="13"/>
      <c r="AS1559" s="13"/>
      <c r="AT1559" s="13"/>
      <c r="AU1559" s="13"/>
      <c r="AV1559" s="13"/>
      <c r="AW1559" s="13"/>
      <c r="AX1559" s="13"/>
      <c r="AY1559" s="13"/>
      <c r="AZ1559" s="13"/>
      <c r="BA1559" s="13"/>
      <c r="BB1559" s="13"/>
    </row>
    <row r="1560" spans="1:54" ht="12.75">
      <c r="A1560" s="13"/>
      <c r="B1560" s="13"/>
      <c r="C1560" s="324"/>
      <c r="D1560" s="324"/>
      <c r="E1560" s="324"/>
      <c r="F1560" s="324"/>
      <c r="G1560" s="324"/>
      <c r="H1560" s="324"/>
      <c r="I1560" s="324"/>
      <c r="J1560" s="324"/>
      <c r="K1560" s="324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20"/>
      <c r="AG1560" s="13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13"/>
      <c r="AR1560" s="13"/>
      <c r="AS1560" s="13"/>
      <c r="AT1560" s="13"/>
      <c r="AU1560" s="13"/>
      <c r="AV1560" s="13"/>
      <c r="AW1560" s="13"/>
      <c r="AX1560" s="13"/>
      <c r="AY1560" s="13"/>
      <c r="AZ1560" s="13"/>
      <c r="BA1560" s="13"/>
      <c r="BB1560" s="13"/>
    </row>
    <row r="1561" spans="1:54" ht="12.75">
      <c r="A1561" s="13"/>
      <c r="B1561" s="13"/>
      <c r="C1561" s="324"/>
      <c r="D1561" s="324"/>
      <c r="E1561" s="324"/>
      <c r="F1561" s="324"/>
      <c r="G1561" s="324"/>
      <c r="H1561" s="324"/>
      <c r="I1561" s="324"/>
      <c r="J1561" s="324"/>
      <c r="K1561" s="324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20"/>
      <c r="AG1561" s="13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13"/>
      <c r="AR1561" s="13"/>
      <c r="AS1561" s="13"/>
      <c r="AT1561" s="13"/>
      <c r="AU1561" s="13"/>
      <c r="AV1561" s="13"/>
      <c r="AW1561" s="13"/>
      <c r="AX1561" s="13"/>
      <c r="AY1561" s="13"/>
      <c r="AZ1561" s="13"/>
      <c r="BA1561" s="13"/>
      <c r="BB1561" s="13"/>
    </row>
    <row r="1562" spans="1:54" ht="12.75">
      <c r="A1562" s="13"/>
      <c r="B1562" s="13"/>
      <c r="C1562" s="324"/>
      <c r="D1562" s="324"/>
      <c r="E1562" s="324"/>
      <c r="F1562" s="324"/>
      <c r="G1562" s="324"/>
      <c r="H1562" s="324"/>
      <c r="I1562" s="324"/>
      <c r="J1562" s="324"/>
      <c r="K1562" s="324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20"/>
      <c r="AG1562" s="13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13"/>
      <c r="AR1562" s="13"/>
      <c r="AS1562" s="13"/>
      <c r="AT1562" s="13"/>
      <c r="AU1562" s="13"/>
      <c r="AV1562" s="13"/>
      <c r="AW1562" s="13"/>
      <c r="AX1562" s="13"/>
      <c r="AY1562" s="13"/>
      <c r="AZ1562" s="13"/>
      <c r="BA1562" s="13"/>
      <c r="BB1562" s="13"/>
    </row>
    <row r="1563" spans="1:54" ht="12.75">
      <c r="A1563" s="13"/>
      <c r="B1563" s="13"/>
      <c r="C1563" s="324"/>
      <c r="D1563" s="324"/>
      <c r="E1563" s="324"/>
      <c r="F1563" s="324"/>
      <c r="G1563" s="324"/>
      <c r="H1563" s="324"/>
      <c r="I1563" s="324"/>
      <c r="J1563" s="324"/>
      <c r="K1563" s="324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20"/>
      <c r="AG1563" s="13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13"/>
      <c r="AR1563" s="13"/>
      <c r="AS1563" s="13"/>
      <c r="AT1563" s="13"/>
      <c r="AU1563" s="13"/>
      <c r="AV1563" s="13"/>
      <c r="AW1563" s="13"/>
      <c r="AX1563" s="13"/>
      <c r="AY1563" s="13"/>
      <c r="AZ1563" s="13"/>
      <c r="BA1563" s="13"/>
      <c r="BB1563" s="13"/>
    </row>
    <row r="1564" spans="1:54" ht="12.75">
      <c r="A1564" s="13"/>
      <c r="B1564" s="13"/>
      <c r="C1564" s="324"/>
      <c r="D1564" s="324"/>
      <c r="E1564" s="324"/>
      <c r="F1564" s="324"/>
      <c r="G1564" s="324"/>
      <c r="H1564" s="324"/>
      <c r="I1564" s="324"/>
      <c r="J1564" s="324"/>
      <c r="K1564" s="324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20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  <c r="AS1564" s="13"/>
      <c r="AT1564" s="13"/>
      <c r="AU1564" s="13"/>
      <c r="AV1564" s="13"/>
      <c r="AW1564" s="13"/>
      <c r="AX1564" s="13"/>
      <c r="AY1564" s="13"/>
      <c r="AZ1564" s="13"/>
      <c r="BA1564" s="13"/>
      <c r="BB1564" s="13"/>
    </row>
    <row r="1565" spans="1:54" ht="12.75">
      <c r="A1565" s="13"/>
      <c r="B1565" s="13"/>
      <c r="C1565" s="324"/>
      <c r="D1565" s="324"/>
      <c r="E1565" s="324"/>
      <c r="F1565" s="324"/>
      <c r="G1565" s="324"/>
      <c r="H1565" s="324"/>
      <c r="I1565" s="324"/>
      <c r="J1565" s="324"/>
      <c r="K1565" s="324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20"/>
      <c r="AG1565" s="13"/>
      <c r="AH1565" s="13"/>
      <c r="AI1565" s="13"/>
      <c r="AJ1565" s="13"/>
      <c r="AK1565" s="13"/>
      <c r="AL1565" s="13"/>
      <c r="AM1565" s="13"/>
      <c r="AN1565" s="13"/>
      <c r="AO1565" s="13"/>
      <c r="AP1565" s="13"/>
      <c r="AQ1565" s="13"/>
      <c r="AR1565" s="13"/>
      <c r="AS1565" s="13"/>
      <c r="AT1565" s="13"/>
      <c r="AU1565" s="13"/>
      <c r="AV1565" s="13"/>
      <c r="AW1565" s="13"/>
      <c r="AX1565" s="13"/>
      <c r="AY1565" s="13"/>
      <c r="AZ1565" s="13"/>
      <c r="BA1565" s="13"/>
      <c r="BB1565" s="13"/>
    </row>
    <row r="1566" spans="1:54" ht="12.75">
      <c r="A1566" s="13"/>
      <c r="B1566" s="13"/>
      <c r="C1566" s="324"/>
      <c r="D1566" s="324"/>
      <c r="E1566" s="324"/>
      <c r="F1566" s="324"/>
      <c r="G1566" s="324"/>
      <c r="H1566" s="324"/>
      <c r="I1566" s="324"/>
      <c r="J1566" s="324"/>
      <c r="K1566" s="324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20"/>
      <c r="AG1566" s="13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13"/>
      <c r="AR1566" s="13"/>
      <c r="AS1566" s="13"/>
      <c r="AT1566" s="13"/>
      <c r="AU1566" s="13"/>
      <c r="AV1566" s="13"/>
      <c r="AW1566" s="13"/>
      <c r="AX1566" s="13"/>
      <c r="AY1566" s="13"/>
      <c r="AZ1566" s="13"/>
      <c r="BA1566" s="13"/>
      <c r="BB1566" s="13"/>
    </row>
    <row r="1567" spans="1:54" ht="12.75">
      <c r="A1567" s="13"/>
      <c r="B1567" s="13"/>
      <c r="C1567" s="324"/>
      <c r="D1567" s="324"/>
      <c r="E1567" s="324"/>
      <c r="F1567" s="324"/>
      <c r="G1567" s="324"/>
      <c r="H1567" s="324"/>
      <c r="I1567" s="324"/>
      <c r="J1567" s="324"/>
      <c r="K1567" s="324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20"/>
      <c r="AG1567" s="13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13"/>
      <c r="AR1567" s="13"/>
      <c r="AS1567" s="13"/>
      <c r="AT1567" s="13"/>
      <c r="AU1567" s="13"/>
      <c r="AV1567" s="13"/>
      <c r="AW1567" s="13"/>
      <c r="AX1567" s="13"/>
      <c r="AY1567" s="13"/>
      <c r="AZ1567" s="13"/>
      <c r="BA1567" s="13"/>
      <c r="BB1567" s="13"/>
    </row>
    <row r="1568" spans="1:54" ht="12.75">
      <c r="A1568" s="13"/>
      <c r="B1568" s="13"/>
      <c r="C1568" s="324"/>
      <c r="D1568" s="324"/>
      <c r="E1568" s="324"/>
      <c r="F1568" s="324"/>
      <c r="G1568" s="324"/>
      <c r="H1568" s="324"/>
      <c r="I1568" s="324"/>
      <c r="J1568" s="324"/>
      <c r="K1568" s="324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20"/>
      <c r="AG1568" s="13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13"/>
      <c r="AR1568" s="13"/>
      <c r="AS1568" s="13"/>
      <c r="AT1568" s="13"/>
      <c r="AU1568" s="13"/>
      <c r="AV1568" s="13"/>
      <c r="AW1568" s="13"/>
      <c r="AX1568" s="13"/>
      <c r="AY1568" s="13"/>
      <c r="AZ1568" s="13"/>
      <c r="BA1568" s="13"/>
      <c r="BB1568" s="13"/>
    </row>
    <row r="1569" spans="1:54" ht="12.75">
      <c r="A1569" s="13"/>
      <c r="B1569" s="13"/>
      <c r="C1569" s="324"/>
      <c r="D1569" s="324"/>
      <c r="E1569" s="324"/>
      <c r="F1569" s="324"/>
      <c r="G1569" s="324"/>
      <c r="H1569" s="324"/>
      <c r="I1569" s="324"/>
      <c r="J1569" s="324"/>
      <c r="K1569" s="324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20"/>
      <c r="AG1569" s="13"/>
      <c r="AH1569" s="13"/>
      <c r="AI1569" s="13"/>
      <c r="AJ1569" s="13"/>
      <c r="AK1569" s="13"/>
      <c r="AL1569" s="13"/>
      <c r="AM1569" s="13"/>
      <c r="AN1569" s="13"/>
      <c r="AO1569" s="13"/>
      <c r="AP1569" s="13"/>
      <c r="AQ1569" s="13"/>
      <c r="AR1569" s="13"/>
      <c r="AS1569" s="13"/>
      <c r="AT1569" s="13"/>
      <c r="AU1569" s="13"/>
      <c r="AV1569" s="13"/>
      <c r="AW1569" s="13"/>
      <c r="AX1569" s="13"/>
      <c r="AY1569" s="13"/>
      <c r="AZ1569" s="13"/>
      <c r="BA1569" s="13"/>
      <c r="BB1569" s="13"/>
    </row>
    <row r="1570" spans="1:54" ht="12.75">
      <c r="A1570" s="13"/>
      <c r="B1570" s="13"/>
      <c r="C1570" s="324"/>
      <c r="D1570" s="324"/>
      <c r="E1570" s="324"/>
      <c r="F1570" s="324"/>
      <c r="G1570" s="324"/>
      <c r="H1570" s="324"/>
      <c r="I1570" s="324"/>
      <c r="J1570" s="324"/>
      <c r="K1570" s="324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20"/>
      <c r="AG1570" s="13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13"/>
      <c r="AR1570" s="13"/>
      <c r="AS1570" s="13"/>
      <c r="AT1570" s="13"/>
      <c r="AU1570" s="13"/>
      <c r="AV1570" s="13"/>
      <c r="AW1570" s="13"/>
      <c r="AX1570" s="13"/>
      <c r="AY1570" s="13"/>
      <c r="AZ1570" s="13"/>
      <c r="BA1570" s="13"/>
      <c r="BB1570" s="13"/>
    </row>
    <row r="1571" spans="1:54" ht="12.75">
      <c r="A1571" s="13"/>
      <c r="B1571" s="13"/>
      <c r="C1571" s="324"/>
      <c r="D1571" s="324"/>
      <c r="E1571" s="324"/>
      <c r="F1571" s="324"/>
      <c r="G1571" s="324"/>
      <c r="H1571" s="324"/>
      <c r="I1571" s="324"/>
      <c r="J1571" s="324"/>
      <c r="K1571" s="324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20"/>
      <c r="AG1571" s="13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13"/>
      <c r="AR1571" s="13"/>
      <c r="AS1571" s="13"/>
      <c r="AT1571" s="13"/>
      <c r="AU1571" s="13"/>
      <c r="AV1571" s="13"/>
      <c r="AW1571" s="13"/>
      <c r="AX1571" s="13"/>
      <c r="AY1571" s="13"/>
      <c r="AZ1571" s="13"/>
      <c r="BA1571" s="13"/>
      <c r="BB1571" s="13"/>
    </row>
    <row r="1572" spans="1:54" ht="12.75">
      <c r="A1572" s="13"/>
      <c r="B1572" s="13"/>
      <c r="C1572" s="324"/>
      <c r="D1572" s="324"/>
      <c r="E1572" s="324"/>
      <c r="F1572" s="324"/>
      <c r="G1572" s="324"/>
      <c r="H1572" s="324"/>
      <c r="I1572" s="324"/>
      <c r="J1572" s="324"/>
      <c r="K1572" s="324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20"/>
      <c r="AG1572" s="13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13"/>
      <c r="AR1572" s="13"/>
      <c r="AS1572" s="13"/>
      <c r="AT1572" s="13"/>
      <c r="AU1572" s="13"/>
      <c r="AV1572" s="13"/>
      <c r="AW1572" s="13"/>
      <c r="AX1572" s="13"/>
      <c r="AY1572" s="13"/>
      <c r="AZ1572" s="13"/>
      <c r="BA1572" s="13"/>
      <c r="BB1572" s="13"/>
    </row>
    <row r="1573" spans="1:54" ht="12.75">
      <c r="A1573" s="13"/>
      <c r="B1573" s="13"/>
      <c r="C1573" s="324"/>
      <c r="D1573" s="324"/>
      <c r="E1573" s="324"/>
      <c r="F1573" s="324"/>
      <c r="G1573" s="324"/>
      <c r="H1573" s="324"/>
      <c r="I1573" s="324"/>
      <c r="J1573" s="324"/>
      <c r="K1573" s="324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20"/>
      <c r="AG1573" s="13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13"/>
      <c r="AR1573" s="13"/>
      <c r="AS1573" s="13"/>
      <c r="AT1573" s="13"/>
      <c r="AU1573" s="13"/>
      <c r="AV1573" s="13"/>
      <c r="AW1573" s="13"/>
      <c r="AX1573" s="13"/>
      <c r="AY1573" s="13"/>
      <c r="AZ1573" s="13"/>
      <c r="BA1573" s="13"/>
      <c r="BB1573" s="13"/>
    </row>
    <row r="1574" spans="1:54" ht="12.75">
      <c r="A1574" s="13"/>
      <c r="B1574" s="13"/>
      <c r="C1574" s="324"/>
      <c r="D1574" s="324"/>
      <c r="E1574" s="324"/>
      <c r="F1574" s="324"/>
      <c r="G1574" s="324"/>
      <c r="H1574" s="324"/>
      <c r="I1574" s="324"/>
      <c r="J1574" s="324"/>
      <c r="K1574" s="324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20"/>
      <c r="AG1574" s="13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13"/>
      <c r="AR1574" s="13"/>
      <c r="AS1574" s="13"/>
      <c r="AT1574" s="13"/>
      <c r="AU1574" s="13"/>
      <c r="AV1574" s="13"/>
      <c r="AW1574" s="13"/>
      <c r="AX1574" s="13"/>
      <c r="AY1574" s="13"/>
      <c r="AZ1574" s="13"/>
      <c r="BA1574" s="13"/>
      <c r="BB1574" s="13"/>
    </row>
    <row r="1575" spans="1:54" ht="12.75">
      <c r="A1575" s="13"/>
      <c r="B1575" s="13"/>
      <c r="C1575" s="324"/>
      <c r="D1575" s="324"/>
      <c r="E1575" s="324"/>
      <c r="F1575" s="324"/>
      <c r="G1575" s="324"/>
      <c r="H1575" s="324"/>
      <c r="I1575" s="324"/>
      <c r="J1575" s="324"/>
      <c r="K1575" s="324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20"/>
      <c r="AG1575" s="13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13"/>
      <c r="AR1575" s="13"/>
      <c r="AS1575" s="13"/>
      <c r="AT1575" s="13"/>
      <c r="AU1575" s="13"/>
      <c r="AV1575" s="13"/>
      <c r="AW1575" s="13"/>
      <c r="AX1575" s="13"/>
      <c r="AY1575" s="13"/>
      <c r="AZ1575" s="13"/>
      <c r="BA1575" s="13"/>
      <c r="BB1575" s="13"/>
    </row>
    <row r="1576" spans="1:54" ht="12.75">
      <c r="A1576" s="13"/>
      <c r="B1576" s="13"/>
      <c r="C1576" s="324"/>
      <c r="D1576" s="324"/>
      <c r="E1576" s="324"/>
      <c r="F1576" s="324"/>
      <c r="G1576" s="324"/>
      <c r="H1576" s="324"/>
      <c r="I1576" s="324"/>
      <c r="J1576" s="324"/>
      <c r="K1576" s="324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20"/>
      <c r="AG1576" s="13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13"/>
      <c r="AR1576" s="13"/>
      <c r="AS1576" s="13"/>
      <c r="AT1576" s="13"/>
      <c r="AU1576" s="13"/>
      <c r="AV1576" s="13"/>
      <c r="AW1576" s="13"/>
      <c r="AX1576" s="13"/>
      <c r="AY1576" s="13"/>
      <c r="AZ1576" s="13"/>
      <c r="BA1576" s="13"/>
      <c r="BB1576" s="13"/>
    </row>
    <row r="1577" spans="1:54" ht="12.75">
      <c r="A1577" s="13"/>
      <c r="B1577" s="13"/>
      <c r="C1577" s="324"/>
      <c r="D1577" s="324"/>
      <c r="E1577" s="324"/>
      <c r="F1577" s="324"/>
      <c r="G1577" s="324"/>
      <c r="H1577" s="324"/>
      <c r="I1577" s="324"/>
      <c r="J1577" s="324"/>
      <c r="K1577" s="324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20"/>
      <c r="AG1577" s="13"/>
      <c r="AH1577" s="13"/>
      <c r="AI1577" s="13"/>
      <c r="AJ1577" s="13"/>
      <c r="AK1577" s="13"/>
      <c r="AL1577" s="13"/>
      <c r="AM1577" s="13"/>
      <c r="AN1577" s="13"/>
      <c r="AO1577" s="13"/>
      <c r="AP1577" s="13"/>
      <c r="AQ1577" s="13"/>
      <c r="AR1577" s="13"/>
      <c r="AS1577" s="13"/>
      <c r="AT1577" s="13"/>
      <c r="AU1577" s="13"/>
      <c r="AV1577" s="13"/>
      <c r="AW1577" s="13"/>
      <c r="AX1577" s="13"/>
      <c r="AY1577" s="13"/>
      <c r="AZ1577" s="13"/>
      <c r="BA1577" s="13"/>
      <c r="BB1577" s="13"/>
    </row>
    <row r="1578" spans="1:54" ht="12.75">
      <c r="A1578" s="13"/>
      <c r="B1578" s="13"/>
      <c r="C1578" s="324"/>
      <c r="D1578" s="324"/>
      <c r="E1578" s="324"/>
      <c r="F1578" s="324"/>
      <c r="G1578" s="324"/>
      <c r="H1578" s="324"/>
      <c r="I1578" s="324"/>
      <c r="J1578" s="324"/>
      <c r="K1578" s="324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20"/>
      <c r="AG1578" s="13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13"/>
      <c r="AR1578" s="13"/>
      <c r="AS1578" s="13"/>
      <c r="AT1578" s="13"/>
      <c r="AU1578" s="13"/>
      <c r="AV1578" s="13"/>
      <c r="AW1578" s="13"/>
      <c r="AX1578" s="13"/>
      <c r="AY1578" s="13"/>
      <c r="AZ1578" s="13"/>
      <c r="BA1578" s="13"/>
      <c r="BB1578" s="13"/>
    </row>
    <row r="1579" spans="1:54" ht="12.75">
      <c r="A1579" s="13"/>
      <c r="B1579" s="13"/>
      <c r="C1579" s="324"/>
      <c r="D1579" s="324"/>
      <c r="E1579" s="324"/>
      <c r="F1579" s="324"/>
      <c r="G1579" s="324"/>
      <c r="H1579" s="324"/>
      <c r="I1579" s="324"/>
      <c r="J1579" s="324"/>
      <c r="K1579" s="324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20"/>
      <c r="AG1579" s="13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13"/>
      <c r="AR1579" s="13"/>
      <c r="AS1579" s="13"/>
      <c r="AT1579" s="13"/>
      <c r="AU1579" s="13"/>
      <c r="AV1579" s="13"/>
      <c r="AW1579" s="13"/>
      <c r="AX1579" s="13"/>
      <c r="AY1579" s="13"/>
      <c r="AZ1579" s="13"/>
      <c r="BA1579" s="13"/>
      <c r="BB1579" s="13"/>
    </row>
    <row r="1580" spans="1:54" ht="12.75">
      <c r="A1580" s="13"/>
      <c r="B1580" s="13"/>
      <c r="C1580" s="324"/>
      <c r="D1580" s="324"/>
      <c r="E1580" s="324"/>
      <c r="F1580" s="324"/>
      <c r="G1580" s="324"/>
      <c r="H1580" s="324"/>
      <c r="I1580" s="324"/>
      <c r="J1580" s="324"/>
      <c r="K1580" s="324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20"/>
      <c r="AG1580" s="13"/>
      <c r="AH1580" s="13"/>
      <c r="AI1580" s="13"/>
      <c r="AJ1580" s="13"/>
      <c r="AK1580" s="13"/>
      <c r="AL1580" s="13"/>
      <c r="AM1580" s="13"/>
      <c r="AN1580" s="13"/>
      <c r="AO1580" s="13"/>
      <c r="AP1580" s="13"/>
      <c r="AQ1580" s="13"/>
      <c r="AR1580" s="13"/>
      <c r="AS1580" s="13"/>
      <c r="AT1580" s="13"/>
      <c r="AU1580" s="13"/>
      <c r="AV1580" s="13"/>
      <c r="AW1580" s="13"/>
      <c r="AX1580" s="13"/>
      <c r="AY1580" s="13"/>
      <c r="AZ1580" s="13"/>
      <c r="BA1580" s="13"/>
      <c r="BB1580" s="13"/>
    </row>
    <row r="1581" spans="1:54" ht="12.75">
      <c r="A1581" s="13"/>
      <c r="B1581" s="13"/>
      <c r="C1581" s="324"/>
      <c r="D1581" s="324"/>
      <c r="E1581" s="324"/>
      <c r="F1581" s="324"/>
      <c r="G1581" s="324"/>
      <c r="H1581" s="324"/>
      <c r="I1581" s="324"/>
      <c r="J1581" s="324"/>
      <c r="K1581" s="324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20"/>
      <c r="AG1581" s="13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13"/>
      <c r="AR1581" s="13"/>
      <c r="AS1581" s="13"/>
      <c r="AT1581" s="13"/>
      <c r="AU1581" s="13"/>
      <c r="AV1581" s="13"/>
      <c r="AW1581" s="13"/>
      <c r="AX1581" s="13"/>
      <c r="AY1581" s="13"/>
      <c r="AZ1581" s="13"/>
      <c r="BA1581" s="13"/>
      <c r="BB1581" s="13"/>
    </row>
    <row r="1582" spans="1:54" ht="12.75">
      <c r="A1582" s="13"/>
      <c r="B1582" s="13"/>
      <c r="C1582" s="324"/>
      <c r="D1582" s="324"/>
      <c r="E1582" s="324"/>
      <c r="F1582" s="324"/>
      <c r="G1582" s="324"/>
      <c r="H1582" s="324"/>
      <c r="I1582" s="324"/>
      <c r="J1582" s="324"/>
      <c r="K1582" s="324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20"/>
      <c r="AG1582" s="13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13"/>
      <c r="AR1582" s="13"/>
      <c r="AS1582" s="13"/>
      <c r="AT1582" s="13"/>
      <c r="AU1582" s="13"/>
      <c r="AV1582" s="13"/>
      <c r="AW1582" s="13"/>
      <c r="AX1582" s="13"/>
      <c r="AY1582" s="13"/>
      <c r="AZ1582" s="13"/>
      <c r="BA1582" s="13"/>
      <c r="BB1582" s="13"/>
    </row>
    <row r="1583" spans="1:54" ht="12.75">
      <c r="A1583" s="13"/>
      <c r="B1583" s="13"/>
      <c r="C1583" s="324"/>
      <c r="D1583" s="324"/>
      <c r="E1583" s="324"/>
      <c r="F1583" s="324"/>
      <c r="G1583" s="324"/>
      <c r="H1583" s="324"/>
      <c r="I1583" s="324"/>
      <c r="J1583" s="324"/>
      <c r="K1583" s="324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20"/>
      <c r="AG1583" s="13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13"/>
      <c r="AR1583" s="13"/>
      <c r="AS1583" s="13"/>
      <c r="AT1583" s="13"/>
      <c r="AU1583" s="13"/>
      <c r="AV1583" s="13"/>
      <c r="AW1583" s="13"/>
      <c r="AX1583" s="13"/>
      <c r="AY1583" s="13"/>
      <c r="AZ1583" s="13"/>
      <c r="BA1583" s="13"/>
      <c r="BB1583" s="13"/>
    </row>
    <row r="1584" spans="1:54" ht="12.75">
      <c r="A1584" s="13"/>
      <c r="B1584" s="13"/>
      <c r="C1584" s="324"/>
      <c r="D1584" s="324"/>
      <c r="E1584" s="324"/>
      <c r="F1584" s="324"/>
      <c r="G1584" s="324"/>
      <c r="H1584" s="324"/>
      <c r="I1584" s="324"/>
      <c r="J1584" s="324"/>
      <c r="K1584" s="324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20"/>
      <c r="AG1584" s="13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13"/>
      <c r="AR1584" s="13"/>
      <c r="AS1584" s="13"/>
      <c r="AT1584" s="13"/>
      <c r="AU1584" s="13"/>
      <c r="AV1584" s="13"/>
      <c r="AW1584" s="13"/>
      <c r="AX1584" s="13"/>
      <c r="AY1584" s="13"/>
      <c r="AZ1584" s="13"/>
      <c r="BA1584" s="13"/>
      <c r="BB1584" s="13"/>
    </row>
    <row r="1585" spans="1:54" ht="12.75">
      <c r="A1585" s="13"/>
      <c r="B1585" s="13"/>
      <c r="C1585" s="324"/>
      <c r="D1585" s="324"/>
      <c r="E1585" s="324"/>
      <c r="F1585" s="324"/>
      <c r="G1585" s="324"/>
      <c r="H1585" s="324"/>
      <c r="I1585" s="324"/>
      <c r="J1585" s="324"/>
      <c r="K1585" s="324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20"/>
      <c r="AG1585" s="13"/>
      <c r="AH1585" s="13"/>
      <c r="AI1585" s="13"/>
      <c r="AJ1585" s="13"/>
      <c r="AK1585" s="13"/>
      <c r="AL1585" s="13"/>
      <c r="AM1585" s="13"/>
      <c r="AN1585" s="13"/>
      <c r="AO1585" s="13"/>
      <c r="AP1585" s="13"/>
      <c r="AQ1585" s="13"/>
      <c r="AR1585" s="13"/>
      <c r="AS1585" s="13"/>
      <c r="AT1585" s="13"/>
      <c r="AU1585" s="13"/>
      <c r="AV1585" s="13"/>
      <c r="AW1585" s="13"/>
      <c r="AX1585" s="13"/>
      <c r="AY1585" s="13"/>
      <c r="AZ1585" s="13"/>
      <c r="BA1585" s="13"/>
      <c r="BB1585" s="13"/>
    </row>
    <row r="1586" spans="1:54" ht="12.75">
      <c r="A1586" s="13"/>
      <c r="B1586" s="13"/>
      <c r="C1586" s="324"/>
      <c r="D1586" s="324"/>
      <c r="E1586" s="324"/>
      <c r="F1586" s="324"/>
      <c r="G1586" s="324"/>
      <c r="H1586" s="324"/>
      <c r="I1586" s="324"/>
      <c r="J1586" s="324"/>
      <c r="K1586" s="324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20"/>
      <c r="AG1586" s="13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13"/>
      <c r="AR1586" s="13"/>
      <c r="AS1586" s="13"/>
      <c r="AT1586" s="13"/>
      <c r="AU1586" s="13"/>
      <c r="AV1586" s="13"/>
      <c r="AW1586" s="13"/>
      <c r="AX1586" s="13"/>
      <c r="AY1586" s="13"/>
      <c r="AZ1586" s="13"/>
      <c r="BA1586" s="13"/>
      <c r="BB1586" s="13"/>
    </row>
    <row r="1587" spans="1:54" ht="12.75">
      <c r="A1587" s="13"/>
      <c r="B1587" s="13"/>
      <c r="C1587" s="324"/>
      <c r="D1587" s="324"/>
      <c r="E1587" s="324"/>
      <c r="F1587" s="324"/>
      <c r="G1587" s="324"/>
      <c r="H1587" s="324"/>
      <c r="I1587" s="324"/>
      <c r="J1587" s="324"/>
      <c r="K1587" s="324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20"/>
      <c r="AG1587" s="13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13"/>
      <c r="AR1587" s="13"/>
      <c r="AS1587" s="13"/>
      <c r="AT1587" s="13"/>
      <c r="AU1587" s="13"/>
      <c r="AV1587" s="13"/>
      <c r="AW1587" s="13"/>
      <c r="AX1587" s="13"/>
      <c r="AY1587" s="13"/>
      <c r="AZ1587" s="13"/>
      <c r="BA1587" s="13"/>
      <c r="BB1587" s="13"/>
    </row>
    <row r="1588" spans="1:54" ht="12.75">
      <c r="A1588" s="13"/>
      <c r="B1588" s="13"/>
      <c r="C1588" s="324"/>
      <c r="D1588" s="324"/>
      <c r="E1588" s="324"/>
      <c r="F1588" s="324"/>
      <c r="G1588" s="324"/>
      <c r="H1588" s="324"/>
      <c r="I1588" s="324"/>
      <c r="J1588" s="324"/>
      <c r="K1588" s="324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20"/>
      <c r="AG1588" s="13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13"/>
      <c r="AR1588" s="13"/>
      <c r="AS1588" s="13"/>
      <c r="AT1588" s="13"/>
      <c r="AU1588" s="13"/>
      <c r="AV1588" s="13"/>
      <c r="AW1588" s="13"/>
      <c r="AX1588" s="13"/>
      <c r="AY1588" s="13"/>
      <c r="AZ1588" s="13"/>
      <c r="BA1588" s="13"/>
      <c r="BB1588" s="13"/>
    </row>
    <row r="1589" spans="1:54" ht="12.75">
      <c r="A1589" s="13"/>
      <c r="B1589" s="13"/>
      <c r="C1589" s="324"/>
      <c r="D1589" s="324"/>
      <c r="E1589" s="324"/>
      <c r="F1589" s="324"/>
      <c r="G1589" s="324"/>
      <c r="H1589" s="324"/>
      <c r="I1589" s="324"/>
      <c r="J1589" s="324"/>
      <c r="K1589" s="324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20"/>
      <c r="AG1589" s="13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13"/>
      <c r="AR1589" s="13"/>
      <c r="AS1589" s="13"/>
      <c r="AT1589" s="13"/>
      <c r="AU1589" s="13"/>
      <c r="AV1589" s="13"/>
      <c r="AW1589" s="13"/>
      <c r="AX1589" s="13"/>
      <c r="AY1589" s="13"/>
      <c r="AZ1589" s="13"/>
      <c r="BA1589" s="13"/>
      <c r="BB1589" s="13"/>
    </row>
    <row r="1590" spans="1:54" ht="12.75">
      <c r="A1590" s="13"/>
      <c r="B1590" s="13"/>
      <c r="C1590" s="324"/>
      <c r="D1590" s="324"/>
      <c r="E1590" s="324"/>
      <c r="F1590" s="324"/>
      <c r="G1590" s="324"/>
      <c r="H1590" s="324"/>
      <c r="I1590" s="324"/>
      <c r="J1590" s="324"/>
      <c r="K1590" s="324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20"/>
      <c r="AG1590" s="13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13"/>
      <c r="AR1590" s="13"/>
      <c r="AS1590" s="13"/>
      <c r="AT1590" s="13"/>
      <c r="AU1590" s="13"/>
      <c r="AV1590" s="13"/>
      <c r="AW1590" s="13"/>
      <c r="AX1590" s="13"/>
      <c r="AY1590" s="13"/>
      <c r="AZ1590" s="13"/>
      <c r="BA1590" s="13"/>
      <c r="BB1590" s="13"/>
    </row>
    <row r="1591" spans="1:54" ht="12.75">
      <c r="A1591" s="13"/>
      <c r="B1591" s="13"/>
      <c r="C1591" s="324"/>
      <c r="D1591" s="324"/>
      <c r="E1591" s="324"/>
      <c r="F1591" s="324"/>
      <c r="G1591" s="324"/>
      <c r="H1591" s="324"/>
      <c r="I1591" s="324"/>
      <c r="J1591" s="324"/>
      <c r="K1591" s="324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20"/>
      <c r="AG1591" s="13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13"/>
      <c r="AR1591" s="13"/>
      <c r="AS1591" s="13"/>
      <c r="AT1591" s="13"/>
      <c r="AU1591" s="13"/>
      <c r="AV1591" s="13"/>
      <c r="AW1591" s="13"/>
      <c r="AX1591" s="13"/>
      <c r="AY1591" s="13"/>
      <c r="AZ1591" s="13"/>
      <c r="BA1591" s="13"/>
      <c r="BB1591" s="13"/>
    </row>
    <row r="1592" spans="1:54" ht="12.75">
      <c r="A1592" s="13"/>
      <c r="B1592" s="13"/>
      <c r="C1592" s="324"/>
      <c r="D1592" s="324"/>
      <c r="E1592" s="324"/>
      <c r="F1592" s="324"/>
      <c r="G1592" s="324"/>
      <c r="H1592" s="324"/>
      <c r="I1592" s="324"/>
      <c r="J1592" s="324"/>
      <c r="K1592" s="324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20"/>
      <c r="AG1592" s="13"/>
      <c r="AH1592" s="13"/>
      <c r="AI1592" s="13"/>
      <c r="AJ1592" s="13"/>
      <c r="AK1592" s="13"/>
      <c r="AL1592" s="13"/>
      <c r="AM1592" s="13"/>
      <c r="AN1592" s="13"/>
      <c r="AO1592" s="13"/>
      <c r="AP1592" s="13"/>
      <c r="AQ1592" s="13"/>
      <c r="AR1592" s="13"/>
      <c r="AS1592" s="13"/>
      <c r="AT1592" s="13"/>
      <c r="AU1592" s="13"/>
      <c r="AV1592" s="13"/>
      <c r="AW1592" s="13"/>
      <c r="AX1592" s="13"/>
      <c r="AY1592" s="13"/>
      <c r="AZ1592" s="13"/>
      <c r="BA1592" s="13"/>
      <c r="BB1592" s="13"/>
    </row>
    <row r="1593" spans="1:54" ht="12.75">
      <c r="A1593" s="13"/>
      <c r="B1593" s="13"/>
      <c r="C1593" s="324"/>
      <c r="D1593" s="324"/>
      <c r="E1593" s="324"/>
      <c r="F1593" s="324"/>
      <c r="G1593" s="324"/>
      <c r="H1593" s="324"/>
      <c r="I1593" s="324"/>
      <c r="J1593" s="324"/>
      <c r="K1593" s="324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20"/>
      <c r="AG1593" s="13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13"/>
      <c r="AR1593" s="13"/>
      <c r="AS1593" s="13"/>
      <c r="AT1593" s="13"/>
      <c r="AU1593" s="13"/>
      <c r="AV1593" s="13"/>
      <c r="AW1593" s="13"/>
      <c r="AX1593" s="13"/>
      <c r="AY1593" s="13"/>
      <c r="AZ1593" s="13"/>
      <c r="BA1593" s="13"/>
      <c r="BB1593" s="13"/>
    </row>
    <row r="1594" spans="1:54" ht="12.75">
      <c r="A1594" s="13"/>
      <c r="B1594" s="13"/>
      <c r="C1594" s="324"/>
      <c r="D1594" s="324"/>
      <c r="E1594" s="324"/>
      <c r="F1594" s="324"/>
      <c r="G1594" s="324"/>
      <c r="H1594" s="324"/>
      <c r="I1594" s="324"/>
      <c r="J1594" s="324"/>
      <c r="K1594" s="324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20"/>
      <c r="AG1594" s="13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13"/>
      <c r="AR1594" s="13"/>
      <c r="AS1594" s="13"/>
      <c r="AT1594" s="13"/>
      <c r="AU1594" s="13"/>
      <c r="AV1594" s="13"/>
      <c r="AW1594" s="13"/>
      <c r="AX1594" s="13"/>
      <c r="AY1594" s="13"/>
      <c r="AZ1594" s="13"/>
      <c r="BA1594" s="13"/>
      <c r="BB1594" s="13"/>
    </row>
    <row r="1595" spans="1:54" ht="12.75">
      <c r="A1595" s="13"/>
      <c r="B1595" s="13"/>
      <c r="C1595" s="324"/>
      <c r="D1595" s="324"/>
      <c r="E1595" s="324"/>
      <c r="F1595" s="324"/>
      <c r="G1595" s="324"/>
      <c r="H1595" s="324"/>
      <c r="I1595" s="324"/>
      <c r="J1595" s="324"/>
      <c r="K1595" s="324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20"/>
      <c r="AG1595" s="13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13"/>
      <c r="AR1595" s="13"/>
      <c r="AS1595" s="13"/>
      <c r="AT1595" s="13"/>
      <c r="AU1595" s="13"/>
      <c r="AV1595" s="13"/>
      <c r="AW1595" s="13"/>
      <c r="AX1595" s="13"/>
      <c r="AY1595" s="13"/>
      <c r="AZ1595" s="13"/>
      <c r="BA1595" s="13"/>
      <c r="BB1595" s="13"/>
    </row>
    <row r="1596" spans="1:54" ht="12.75">
      <c r="A1596" s="13"/>
      <c r="B1596" s="13"/>
      <c r="C1596" s="324"/>
      <c r="D1596" s="324"/>
      <c r="E1596" s="324"/>
      <c r="F1596" s="324"/>
      <c r="G1596" s="324"/>
      <c r="H1596" s="324"/>
      <c r="I1596" s="324"/>
      <c r="J1596" s="324"/>
      <c r="K1596" s="324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20"/>
      <c r="AG1596" s="13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13"/>
      <c r="AR1596" s="13"/>
      <c r="AS1596" s="13"/>
      <c r="AT1596" s="13"/>
      <c r="AU1596" s="13"/>
      <c r="AV1596" s="13"/>
      <c r="AW1596" s="13"/>
      <c r="AX1596" s="13"/>
      <c r="AY1596" s="13"/>
      <c r="AZ1596" s="13"/>
      <c r="BA1596" s="13"/>
      <c r="BB1596" s="13"/>
    </row>
    <row r="1597" spans="1:54" ht="12.75">
      <c r="A1597" s="13"/>
      <c r="B1597" s="13"/>
      <c r="C1597" s="324"/>
      <c r="D1597" s="324"/>
      <c r="E1597" s="324"/>
      <c r="F1597" s="324"/>
      <c r="G1597" s="324"/>
      <c r="H1597" s="324"/>
      <c r="I1597" s="324"/>
      <c r="J1597" s="324"/>
      <c r="K1597" s="324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20"/>
      <c r="AG1597" s="13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13"/>
      <c r="AR1597" s="13"/>
      <c r="AS1597" s="13"/>
      <c r="AT1597" s="13"/>
      <c r="AU1597" s="13"/>
      <c r="AV1597" s="13"/>
      <c r="AW1597" s="13"/>
      <c r="AX1597" s="13"/>
      <c r="AY1597" s="13"/>
      <c r="AZ1597" s="13"/>
      <c r="BA1597" s="13"/>
      <c r="BB1597" s="13"/>
    </row>
    <row r="1598" spans="1:54" ht="12.75">
      <c r="A1598" s="13"/>
      <c r="B1598" s="13"/>
      <c r="C1598" s="324"/>
      <c r="D1598" s="324"/>
      <c r="E1598" s="324"/>
      <c r="F1598" s="324"/>
      <c r="G1598" s="324"/>
      <c r="H1598" s="324"/>
      <c r="I1598" s="324"/>
      <c r="J1598" s="324"/>
      <c r="K1598" s="324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20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13"/>
      <c r="AR1598" s="13"/>
      <c r="AS1598" s="13"/>
      <c r="AT1598" s="13"/>
      <c r="AU1598" s="13"/>
      <c r="AV1598" s="13"/>
      <c r="AW1598" s="13"/>
      <c r="AX1598" s="13"/>
      <c r="AY1598" s="13"/>
      <c r="AZ1598" s="13"/>
      <c r="BA1598" s="13"/>
      <c r="BB1598" s="13"/>
    </row>
    <row r="1599" spans="1:54" ht="12.75">
      <c r="A1599" s="13"/>
      <c r="B1599" s="13"/>
      <c r="C1599" s="324"/>
      <c r="D1599" s="324"/>
      <c r="E1599" s="324"/>
      <c r="F1599" s="324"/>
      <c r="G1599" s="324"/>
      <c r="H1599" s="324"/>
      <c r="I1599" s="324"/>
      <c r="J1599" s="324"/>
      <c r="K1599" s="324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20"/>
      <c r="AG1599" s="13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13"/>
      <c r="AR1599" s="13"/>
      <c r="AS1599" s="13"/>
      <c r="AT1599" s="13"/>
      <c r="AU1599" s="13"/>
      <c r="AV1599" s="13"/>
      <c r="AW1599" s="13"/>
      <c r="AX1599" s="13"/>
      <c r="AY1599" s="13"/>
      <c r="AZ1599" s="13"/>
      <c r="BA1599" s="13"/>
      <c r="BB1599" s="13"/>
    </row>
    <row r="1600" spans="1:54" ht="12.75">
      <c r="A1600" s="13"/>
      <c r="B1600" s="13"/>
      <c r="C1600" s="324"/>
      <c r="D1600" s="324"/>
      <c r="E1600" s="324"/>
      <c r="F1600" s="324"/>
      <c r="G1600" s="324"/>
      <c r="H1600" s="324"/>
      <c r="I1600" s="324"/>
      <c r="J1600" s="324"/>
      <c r="K1600" s="324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20"/>
      <c r="AG1600" s="13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13"/>
      <c r="AR1600" s="13"/>
      <c r="AS1600" s="13"/>
      <c r="AT1600" s="13"/>
      <c r="AU1600" s="13"/>
      <c r="AV1600" s="13"/>
      <c r="AW1600" s="13"/>
      <c r="AX1600" s="13"/>
      <c r="AY1600" s="13"/>
      <c r="AZ1600" s="13"/>
      <c r="BA1600" s="13"/>
      <c r="BB1600" s="13"/>
    </row>
    <row r="1601" spans="1:54" ht="12.75">
      <c r="A1601" s="13"/>
      <c r="B1601" s="13"/>
      <c r="C1601" s="324"/>
      <c r="D1601" s="324"/>
      <c r="E1601" s="324"/>
      <c r="F1601" s="324"/>
      <c r="G1601" s="324"/>
      <c r="H1601" s="324"/>
      <c r="I1601" s="324"/>
      <c r="J1601" s="324"/>
      <c r="K1601" s="324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20"/>
      <c r="AG1601" s="13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13"/>
      <c r="AR1601" s="13"/>
      <c r="AS1601" s="13"/>
      <c r="AT1601" s="13"/>
      <c r="AU1601" s="13"/>
      <c r="AV1601" s="13"/>
      <c r="AW1601" s="13"/>
      <c r="AX1601" s="13"/>
      <c r="AY1601" s="13"/>
      <c r="AZ1601" s="13"/>
      <c r="BA1601" s="13"/>
      <c r="BB1601" s="13"/>
    </row>
    <row r="1602" spans="1:54" ht="12.75">
      <c r="A1602" s="13"/>
      <c r="B1602" s="13"/>
      <c r="C1602" s="324"/>
      <c r="D1602" s="324"/>
      <c r="E1602" s="324"/>
      <c r="F1602" s="324"/>
      <c r="G1602" s="324"/>
      <c r="H1602" s="324"/>
      <c r="I1602" s="324"/>
      <c r="J1602" s="324"/>
      <c r="K1602" s="324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20"/>
      <c r="AG1602" s="13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13"/>
      <c r="AR1602" s="13"/>
      <c r="AS1602" s="13"/>
      <c r="AT1602" s="13"/>
      <c r="AU1602" s="13"/>
      <c r="AV1602" s="13"/>
      <c r="AW1602" s="13"/>
      <c r="AX1602" s="13"/>
      <c r="AY1602" s="13"/>
      <c r="AZ1602" s="13"/>
      <c r="BA1602" s="13"/>
      <c r="BB1602" s="13"/>
    </row>
    <row r="1603" spans="1:54" ht="12.75">
      <c r="A1603" s="13"/>
      <c r="B1603" s="13"/>
      <c r="C1603" s="324"/>
      <c r="D1603" s="324"/>
      <c r="E1603" s="324"/>
      <c r="F1603" s="324"/>
      <c r="G1603" s="324"/>
      <c r="H1603" s="324"/>
      <c r="I1603" s="324"/>
      <c r="J1603" s="324"/>
      <c r="K1603" s="324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20"/>
      <c r="AG1603" s="13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13"/>
      <c r="AR1603" s="13"/>
      <c r="AS1603" s="13"/>
      <c r="AT1603" s="13"/>
      <c r="AU1603" s="13"/>
      <c r="AV1603" s="13"/>
      <c r="AW1603" s="13"/>
      <c r="AX1603" s="13"/>
      <c r="AY1603" s="13"/>
      <c r="AZ1603" s="13"/>
      <c r="BA1603" s="13"/>
      <c r="BB1603" s="13"/>
    </row>
    <row r="1604" spans="1:54" ht="12.75">
      <c r="A1604" s="13"/>
      <c r="B1604" s="13"/>
      <c r="C1604" s="324"/>
      <c r="D1604" s="324"/>
      <c r="E1604" s="324"/>
      <c r="F1604" s="324"/>
      <c r="G1604" s="324"/>
      <c r="H1604" s="324"/>
      <c r="I1604" s="324"/>
      <c r="J1604" s="324"/>
      <c r="K1604" s="324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20"/>
      <c r="AG1604" s="13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13"/>
      <c r="AR1604" s="13"/>
      <c r="AS1604" s="13"/>
      <c r="AT1604" s="13"/>
      <c r="AU1604" s="13"/>
      <c r="AV1604" s="13"/>
      <c r="AW1604" s="13"/>
      <c r="AX1604" s="13"/>
      <c r="AY1604" s="13"/>
      <c r="AZ1604" s="13"/>
      <c r="BA1604" s="13"/>
      <c r="BB1604" s="13"/>
    </row>
    <row r="1605" spans="1:54" ht="12.75">
      <c r="A1605" s="13"/>
      <c r="B1605" s="13"/>
      <c r="C1605" s="324"/>
      <c r="D1605" s="324"/>
      <c r="E1605" s="324"/>
      <c r="F1605" s="324"/>
      <c r="G1605" s="324"/>
      <c r="H1605" s="324"/>
      <c r="I1605" s="324"/>
      <c r="J1605" s="324"/>
      <c r="K1605" s="324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20"/>
      <c r="AG1605" s="13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13"/>
      <c r="AR1605" s="13"/>
      <c r="AS1605" s="13"/>
      <c r="AT1605" s="13"/>
      <c r="AU1605" s="13"/>
      <c r="AV1605" s="13"/>
      <c r="AW1605" s="13"/>
      <c r="AX1605" s="13"/>
      <c r="AY1605" s="13"/>
      <c r="AZ1605" s="13"/>
      <c r="BA1605" s="13"/>
      <c r="BB1605" s="13"/>
    </row>
    <row r="1606" spans="1:54" ht="12.75">
      <c r="A1606" s="13"/>
      <c r="B1606" s="13"/>
      <c r="C1606" s="324"/>
      <c r="D1606" s="324"/>
      <c r="E1606" s="324"/>
      <c r="F1606" s="324"/>
      <c r="G1606" s="324"/>
      <c r="H1606" s="324"/>
      <c r="I1606" s="324"/>
      <c r="J1606" s="324"/>
      <c r="K1606" s="324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20"/>
      <c r="AG1606" s="13"/>
      <c r="AH1606" s="13"/>
      <c r="AI1606" s="13"/>
      <c r="AJ1606" s="13"/>
      <c r="AK1606" s="13"/>
      <c r="AL1606" s="13"/>
      <c r="AM1606" s="13"/>
      <c r="AN1606" s="13"/>
      <c r="AO1606" s="13"/>
      <c r="AP1606" s="13"/>
      <c r="AQ1606" s="13"/>
      <c r="AR1606" s="13"/>
      <c r="AS1606" s="13"/>
      <c r="AT1606" s="13"/>
      <c r="AU1606" s="13"/>
      <c r="AV1606" s="13"/>
      <c r="AW1606" s="13"/>
      <c r="AX1606" s="13"/>
      <c r="AY1606" s="13"/>
      <c r="AZ1606" s="13"/>
      <c r="BA1606" s="13"/>
      <c r="BB1606" s="13"/>
    </row>
    <row r="1607" spans="1:54" ht="12.75">
      <c r="A1607" s="13"/>
      <c r="B1607" s="13"/>
      <c r="C1607" s="324"/>
      <c r="D1607" s="324"/>
      <c r="E1607" s="324"/>
      <c r="F1607" s="324"/>
      <c r="G1607" s="324"/>
      <c r="H1607" s="324"/>
      <c r="I1607" s="324"/>
      <c r="J1607" s="324"/>
      <c r="K1607" s="324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20"/>
      <c r="AG1607" s="13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13"/>
      <c r="AR1607" s="13"/>
      <c r="AS1607" s="13"/>
      <c r="AT1607" s="13"/>
      <c r="AU1607" s="13"/>
      <c r="AV1607" s="13"/>
      <c r="AW1607" s="13"/>
      <c r="AX1607" s="13"/>
      <c r="AY1607" s="13"/>
      <c r="AZ1607" s="13"/>
      <c r="BA1607" s="13"/>
      <c r="BB1607" s="13"/>
    </row>
    <row r="1608" spans="1:54" ht="12.75">
      <c r="A1608" s="13"/>
      <c r="B1608" s="13"/>
      <c r="C1608" s="324"/>
      <c r="D1608" s="324"/>
      <c r="E1608" s="324"/>
      <c r="F1608" s="324"/>
      <c r="G1608" s="324"/>
      <c r="H1608" s="324"/>
      <c r="I1608" s="324"/>
      <c r="J1608" s="324"/>
      <c r="K1608" s="324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20"/>
      <c r="AG1608" s="13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13"/>
      <c r="AR1608" s="13"/>
      <c r="AS1608" s="13"/>
      <c r="AT1608" s="13"/>
      <c r="AU1608" s="13"/>
      <c r="AV1608" s="13"/>
      <c r="AW1608" s="13"/>
      <c r="AX1608" s="13"/>
      <c r="AY1608" s="13"/>
      <c r="AZ1608" s="13"/>
      <c r="BA1608" s="13"/>
      <c r="BB1608" s="13"/>
    </row>
    <row r="1609" spans="1:54" ht="12.75">
      <c r="A1609" s="13"/>
      <c r="B1609" s="13"/>
      <c r="C1609" s="324"/>
      <c r="D1609" s="324"/>
      <c r="E1609" s="324"/>
      <c r="F1609" s="324"/>
      <c r="G1609" s="324"/>
      <c r="H1609" s="324"/>
      <c r="I1609" s="324"/>
      <c r="J1609" s="324"/>
      <c r="K1609" s="324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20"/>
      <c r="AG1609" s="13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13"/>
      <c r="AR1609" s="13"/>
      <c r="AS1609" s="13"/>
      <c r="AT1609" s="13"/>
      <c r="AU1609" s="13"/>
      <c r="AV1609" s="13"/>
      <c r="AW1609" s="13"/>
      <c r="AX1609" s="13"/>
      <c r="AY1609" s="13"/>
      <c r="AZ1609" s="13"/>
      <c r="BA1609" s="13"/>
      <c r="BB1609" s="13"/>
    </row>
    <row r="1610" spans="1:54" ht="12.75">
      <c r="A1610" s="13"/>
      <c r="B1610" s="13"/>
      <c r="C1610" s="324"/>
      <c r="D1610" s="324"/>
      <c r="E1610" s="324"/>
      <c r="F1610" s="324"/>
      <c r="G1610" s="324"/>
      <c r="H1610" s="324"/>
      <c r="I1610" s="324"/>
      <c r="J1610" s="324"/>
      <c r="K1610" s="324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20"/>
      <c r="AG1610" s="13"/>
      <c r="AH1610" s="13"/>
      <c r="AI1610" s="13"/>
      <c r="AJ1610" s="13"/>
      <c r="AK1610" s="13"/>
      <c r="AL1610" s="13"/>
      <c r="AM1610" s="13"/>
      <c r="AN1610" s="13"/>
      <c r="AO1610" s="13"/>
      <c r="AP1610" s="13"/>
      <c r="AQ1610" s="13"/>
      <c r="AR1610" s="13"/>
      <c r="AS1610" s="13"/>
      <c r="AT1610" s="13"/>
      <c r="AU1610" s="13"/>
      <c r="AV1610" s="13"/>
      <c r="AW1610" s="13"/>
      <c r="AX1610" s="13"/>
      <c r="AY1610" s="13"/>
      <c r="AZ1610" s="13"/>
      <c r="BA1610" s="13"/>
      <c r="BB1610" s="13"/>
    </row>
    <row r="1611" spans="1:54" ht="12.75">
      <c r="A1611" s="13"/>
      <c r="B1611" s="13"/>
      <c r="C1611" s="324"/>
      <c r="D1611" s="324"/>
      <c r="E1611" s="324"/>
      <c r="F1611" s="324"/>
      <c r="G1611" s="324"/>
      <c r="H1611" s="324"/>
      <c r="I1611" s="324"/>
      <c r="J1611" s="324"/>
      <c r="K1611" s="324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20"/>
      <c r="AG1611" s="13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13"/>
      <c r="AR1611" s="13"/>
      <c r="AS1611" s="13"/>
      <c r="AT1611" s="13"/>
      <c r="AU1611" s="13"/>
      <c r="AV1611" s="13"/>
      <c r="AW1611" s="13"/>
      <c r="AX1611" s="13"/>
      <c r="AY1611" s="13"/>
      <c r="AZ1611" s="13"/>
      <c r="BA1611" s="13"/>
      <c r="BB1611" s="13"/>
    </row>
    <row r="1612" spans="1:54" ht="12.75">
      <c r="A1612" s="13"/>
      <c r="B1612" s="13"/>
      <c r="C1612" s="324"/>
      <c r="D1612" s="324"/>
      <c r="E1612" s="324"/>
      <c r="F1612" s="324"/>
      <c r="G1612" s="324"/>
      <c r="H1612" s="324"/>
      <c r="I1612" s="324"/>
      <c r="J1612" s="324"/>
      <c r="K1612" s="324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20"/>
      <c r="AG1612" s="13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13"/>
      <c r="AR1612" s="13"/>
      <c r="AS1612" s="13"/>
      <c r="AT1612" s="13"/>
      <c r="AU1612" s="13"/>
      <c r="AV1612" s="13"/>
      <c r="AW1612" s="13"/>
      <c r="AX1612" s="13"/>
      <c r="AY1612" s="13"/>
      <c r="AZ1612" s="13"/>
      <c r="BA1612" s="13"/>
      <c r="BB1612" s="13"/>
    </row>
    <row r="1613" spans="1:54" ht="12.75">
      <c r="A1613" s="13"/>
      <c r="B1613" s="13"/>
      <c r="C1613" s="324"/>
      <c r="D1613" s="324"/>
      <c r="E1613" s="324"/>
      <c r="F1613" s="324"/>
      <c r="G1613" s="324"/>
      <c r="H1613" s="324"/>
      <c r="I1613" s="324"/>
      <c r="J1613" s="324"/>
      <c r="K1613" s="324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20"/>
      <c r="AG1613" s="13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13"/>
      <c r="AR1613" s="13"/>
      <c r="AS1613" s="13"/>
      <c r="AT1613" s="13"/>
      <c r="AU1613" s="13"/>
      <c r="AV1613" s="13"/>
      <c r="AW1613" s="13"/>
      <c r="AX1613" s="13"/>
      <c r="AY1613" s="13"/>
      <c r="AZ1613" s="13"/>
      <c r="BA1613" s="13"/>
      <c r="BB1613" s="13"/>
    </row>
    <row r="1614" spans="1:54" ht="12.75">
      <c r="A1614" s="13"/>
      <c r="B1614" s="13"/>
      <c r="C1614" s="324"/>
      <c r="D1614" s="324"/>
      <c r="E1614" s="324"/>
      <c r="F1614" s="324"/>
      <c r="G1614" s="324"/>
      <c r="H1614" s="324"/>
      <c r="I1614" s="324"/>
      <c r="J1614" s="324"/>
      <c r="K1614" s="324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20"/>
      <c r="AG1614" s="13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13"/>
      <c r="AR1614" s="13"/>
      <c r="AS1614" s="13"/>
      <c r="AT1614" s="13"/>
      <c r="AU1614" s="13"/>
      <c r="AV1614" s="13"/>
      <c r="AW1614" s="13"/>
      <c r="AX1614" s="13"/>
      <c r="AY1614" s="13"/>
      <c r="AZ1614" s="13"/>
      <c r="BA1614" s="13"/>
      <c r="BB1614" s="13"/>
    </row>
    <row r="1615" spans="1:54" ht="12.75">
      <c r="A1615" s="13"/>
      <c r="B1615" s="13"/>
      <c r="C1615" s="324"/>
      <c r="D1615" s="324"/>
      <c r="E1615" s="324"/>
      <c r="F1615" s="324"/>
      <c r="G1615" s="324"/>
      <c r="H1615" s="324"/>
      <c r="I1615" s="324"/>
      <c r="J1615" s="324"/>
      <c r="K1615" s="324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20"/>
      <c r="AG1615" s="13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13"/>
      <c r="AR1615" s="13"/>
      <c r="AS1615" s="13"/>
      <c r="AT1615" s="13"/>
      <c r="AU1615" s="13"/>
      <c r="AV1615" s="13"/>
      <c r="AW1615" s="13"/>
      <c r="AX1615" s="13"/>
      <c r="AY1615" s="13"/>
      <c r="AZ1615" s="13"/>
      <c r="BA1615" s="13"/>
      <c r="BB1615" s="13"/>
    </row>
    <row r="1616" spans="1:54" ht="12.75">
      <c r="A1616" s="13"/>
      <c r="B1616" s="13"/>
      <c r="C1616" s="324"/>
      <c r="D1616" s="324"/>
      <c r="E1616" s="324"/>
      <c r="F1616" s="324"/>
      <c r="G1616" s="324"/>
      <c r="H1616" s="324"/>
      <c r="I1616" s="324"/>
      <c r="J1616" s="324"/>
      <c r="K1616" s="324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20"/>
      <c r="AG1616" s="13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13"/>
      <c r="AR1616" s="13"/>
      <c r="AS1616" s="13"/>
      <c r="AT1616" s="13"/>
      <c r="AU1616" s="13"/>
      <c r="AV1616" s="13"/>
      <c r="AW1616" s="13"/>
      <c r="AX1616" s="13"/>
      <c r="AY1616" s="13"/>
      <c r="AZ1616" s="13"/>
      <c r="BA1616" s="13"/>
      <c r="BB1616" s="13"/>
    </row>
    <row r="1617" spans="1:54" ht="12.75">
      <c r="A1617" s="13"/>
      <c r="B1617" s="13"/>
      <c r="C1617" s="324"/>
      <c r="D1617" s="324"/>
      <c r="E1617" s="324"/>
      <c r="F1617" s="324"/>
      <c r="G1617" s="324"/>
      <c r="H1617" s="324"/>
      <c r="I1617" s="324"/>
      <c r="J1617" s="324"/>
      <c r="K1617" s="324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20"/>
      <c r="AG1617" s="13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13"/>
      <c r="AR1617" s="13"/>
      <c r="AS1617" s="13"/>
      <c r="AT1617" s="13"/>
      <c r="AU1617" s="13"/>
      <c r="AV1617" s="13"/>
      <c r="AW1617" s="13"/>
      <c r="AX1617" s="13"/>
      <c r="AY1617" s="13"/>
      <c r="AZ1617" s="13"/>
      <c r="BA1617" s="13"/>
      <c r="BB1617" s="13"/>
    </row>
    <row r="1618" spans="1:54" ht="12.75">
      <c r="A1618" s="13"/>
      <c r="B1618" s="13"/>
      <c r="C1618" s="324"/>
      <c r="D1618" s="324"/>
      <c r="E1618" s="324"/>
      <c r="F1618" s="324"/>
      <c r="G1618" s="324"/>
      <c r="H1618" s="324"/>
      <c r="I1618" s="324"/>
      <c r="J1618" s="324"/>
      <c r="K1618" s="324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20"/>
      <c r="AG1618" s="13"/>
      <c r="AH1618" s="13"/>
      <c r="AI1618" s="13"/>
      <c r="AJ1618" s="13"/>
      <c r="AK1618" s="13"/>
      <c r="AL1618" s="13"/>
      <c r="AM1618" s="13"/>
      <c r="AN1618" s="13"/>
      <c r="AO1618" s="13"/>
      <c r="AP1618" s="13"/>
      <c r="AQ1618" s="13"/>
      <c r="AR1618" s="13"/>
      <c r="AS1618" s="13"/>
      <c r="AT1618" s="13"/>
      <c r="AU1618" s="13"/>
      <c r="AV1618" s="13"/>
      <c r="AW1618" s="13"/>
      <c r="AX1618" s="13"/>
      <c r="AY1618" s="13"/>
      <c r="AZ1618" s="13"/>
      <c r="BA1618" s="13"/>
      <c r="BB1618" s="13"/>
    </row>
    <row r="1619" spans="1:54" ht="12.75">
      <c r="A1619" s="13"/>
      <c r="B1619" s="13"/>
      <c r="C1619" s="324"/>
      <c r="D1619" s="324"/>
      <c r="E1619" s="324"/>
      <c r="F1619" s="324"/>
      <c r="G1619" s="324"/>
      <c r="H1619" s="324"/>
      <c r="I1619" s="324"/>
      <c r="J1619" s="324"/>
      <c r="K1619" s="324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20"/>
      <c r="AG1619" s="13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13"/>
      <c r="AR1619" s="13"/>
      <c r="AS1619" s="13"/>
      <c r="AT1619" s="13"/>
      <c r="AU1619" s="13"/>
      <c r="AV1619" s="13"/>
      <c r="AW1619" s="13"/>
      <c r="AX1619" s="13"/>
      <c r="AY1619" s="13"/>
      <c r="AZ1619" s="13"/>
      <c r="BA1619" s="13"/>
      <c r="BB1619" s="13"/>
    </row>
    <row r="1620" spans="1:54" ht="12.75">
      <c r="A1620" s="13"/>
      <c r="B1620" s="13"/>
      <c r="C1620" s="324"/>
      <c r="D1620" s="324"/>
      <c r="E1620" s="324"/>
      <c r="F1620" s="324"/>
      <c r="G1620" s="324"/>
      <c r="H1620" s="324"/>
      <c r="I1620" s="324"/>
      <c r="J1620" s="324"/>
      <c r="K1620" s="324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20"/>
      <c r="AG1620" s="13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13"/>
      <c r="AR1620" s="13"/>
      <c r="AS1620" s="13"/>
      <c r="AT1620" s="13"/>
      <c r="AU1620" s="13"/>
      <c r="AV1620" s="13"/>
      <c r="AW1620" s="13"/>
      <c r="AX1620" s="13"/>
      <c r="AY1620" s="13"/>
      <c r="AZ1620" s="13"/>
      <c r="BA1620" s="13"/>
      <c r="BB1620" s="13"/>
    </row>
    <row r="1621" spans="1:54" ht="12.75">
      <c r="A1621" s="13"/>
      <c r="B1621" s="13"/>
      <c r="C1621" s="324"/>
      <c r="D1621" s="324"/>
      <c r="E1621" s="324"/>
      <c r="F1621" s="324"/>
      <c r="G1621" s="324"/>
      <c r="H1621" s="324"/>
      <c r="I1621" s="324"/>
      <c r="J1621" s="324"/>
      <c r="K1621" s="324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20"/>
      <c r="AG1621" s="13"/>
      <c r="AH1621" s="13"/>
      <c r="AI1621" s="13"/>
      <c r="AJ1621" s="13"/>
      <c r="AK1621" s="13"/>
      <c r="AL1621" s="13"/>
      <c r="AM1621" s="13"/>
      <c r="AN1621" s="13"/>
      <c r="AO1621" s="13"/>
      <c r="AP1621" s="13"/>
      <c r="AQ1621" s="13"/>
      <c r="AR1621" s="13"/>
      <c r="AS1621" s="13"/>
      <c r="AT1621" s="13"/>
      <c r="AU1621" s="13"/>
      <c r="AV1621" s="13"/>
      <c r="AW1621" s="13"/>
      <c r="AX1621" s="13"/>
      <c r="AY1621" s="13"/>
      <c r="AZ1621" s="13"/>
      <c r="BA1621" s="13"/>
      <c r="BB1621" s="13"/>
    </row>
    <row r="1622" spans="1:54" ht="12.75">
      <c r="A1622" s="13"/>
      <c r="B1622" s="13"/>
      <c r="C1622" s="324"/>
      <c r="D1622" s="324"/>
      <c r="E1622" s="324"/>
      <c r="F1622" s="324"/>
      <c r="G1622" s="324"/>
      <c r="H1622" s="324"/>
      <c r="I1622" s="324"/>
      <c r="J1622" s="324"/>
      <c r="K1622" s="324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20"/>
      <c r="AG1622" s="13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13"/>
      <c r="AR1622" s="13"/>
      <c r="AS1622" s="13"/>
      <c r="AT1622" s="13"/>
      <c r="AU1622" s="13"/>
      <c r="AV1622" s="13"/>
      <c r="AW1622" s="13"/>
      <c r="AX1622" s="13"/>
      <c r="AY1622" s="13"/>
      <c r="AZ1622" s="13"/>
      <c r="BA1622" s="13"/>
      <c r="BB1622" s="13"/>
    </row>
    <row r="1623" spans="1:54" ht="12.75">
      <c r="A1623" s="13"/>
      <c r="B1623" s="13"/>
      <c r="C1623" s="324"/>
      <c r="D1623" s="324"/>
      <c r="E1623" s="324"/>
      <c r="F1623" s="324"/>
      <c r="G1623" s="324"/>
      <c r="H1623" s="324"/>
      <c r="I1623" s="324"/>
      <c r="J1623" s="324"/>
      <c r="K1623" s="324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20"/>
      <c r="AG1623" s="13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13"/>
      <c r="AR1623" s="13"/>
      <c r="AS1623" s="13"/>
      <c r="AT1623" s="13"/>
      <c r="AU1623" s="13"/>
      <c r="AV1623" s="13"/>
      <c r="AW1623" s="13"/>
      <c r="AX1623" s="13"/>
      <c r="AY1623" s="13"/>
      <c r="AZ1623" s="13"/>
      <c r="BA1623" s="13"/>
      <c r="BB1623" s="13"/>
    </row>
    <row r="1624" spans="1:54" ht="12.75">
      <c r="A1624" s="13"/>
      <c r="B1624" s="13"/>
      <c r="C1624" s="324"/>
      <c r="D1624" s="324"/>
      <c r="E1624" s="324"/>
      <c r="F1624" s="324"/>
      <c r="G1624" s="324"/>
      <c r="H1624" s="324"/>
      <c r="I1624" s="324"/>
      <c r="J1624" s="324"/>
      <c r="K1624" s="324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20"/>
      <c r="AG1624" s="13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13"/>
      <c r="AR1624" s="13"/>
      <c r="AS1624" s="13"/>
      <c r="AT1624" s="13"/>
      <c r="AU1624" s="13"/>
      <c r="AV1624" s="13"/>
      <c r="AW1624" s="13"/>
      <c r="AX1624" s="13"/>
      <c r="AY1624" s="13"/>
      <c r="AZ1624" s="13"/>
      <c r="BA1624" s="13"/>
      <c r="BB1624" s="13"/>
    </row>
    <row r="1625" spans="1:54" ht="12.75">
      <c r="A1625" s="13"/>
      <c r="B1625" s="13"/>
      <c r="C1625" s="324"/>
      <c r="D1625" s="324"/>
      <c r="E1625" s="324"/>
      <c r="F1625" s="324"/>
      <c r="G1625" s="324"/>
      <c r="H1625" s="324"/>
      <c r="I1625" s="324"/>
      <c r="J1625" s="324"/>
      <c r="K1625" s="324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20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13"/>
      <c r="AR1625" s="13"/>
      <c r="AS1625" s="13"/>
      <c r="AT1625" s="13"/>
      <c r="AU1625" s="13"/>
      <c r="AV1625" s="13"/>
      <c r="AW1625" s="13"/>
      <c r="AX1625" s="13"/>
      <c r="AY1625" s="13"/>
      <c r="AZ1625" s="13"/>
      <c r="BA1625" s="13"/>
      <c r="BB1625" s="13"/>
    </row>
    <row r="1626" spans="1:54" ht="12.75">
      <c r="A1626" s="13"/>
      <c r="B1626" s="13"/>
      <c r="C1626" s="324"/>
      <c r="D1626" s="324"/>
      <c r="E1626" s="324"/>
      <c r="F1626" s="324"/>
      <c r="G1626" s="324"/>
      <c r="H1626" s="324"/>
      <c r="I1626" s="324"/>
      <c r="J1626" s="324"/>
      <c r="K1626" s="324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20"/>
      <c r="AG1626" s="13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13"/>
      <c r="AR1626" s="13"/>
      <c r="AS1626" s="13"/>
      <c r="AT1626" s="13"/>
      <c r="AU1626" s="13"/>
      <c r="AV1626" s="13"/>
      <c r="AW1626" s="13"/>
      <c r="AX1626" s="13"/>
      <c r="AY1626" s="13"/>
      <c r="AZ1626" s="13"/>
      <c r="BA1626" s="13"/>
      <c r="BB1626" s="13"/>
    </row>
    <row r="1627" spans="1:54" ht="12.75">
      <c r="A1627" s="13"/>
      <c r="B1627" s="13"/>
      <c r="C1627" s="324"/>
      <c r="D1627" s="324"/>
      <c r="E1627" s="324"/>
      <c r="F1627" s="324"/>
      <c r="G1627" s="324"/>
      <c r="H1627" s="324"/>
      <c r="I1627" s="324"/>
      <c r="J1627" s="324"/>
      <c r="K1627" s="324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20"/>
      <c r="AG1627" s="13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13"/>
      <c r="AR1627" s="13"/>
      <c r="AS1627" s="13"/>
      <c r="AT1627" s="13"/>
      <c r="AU1627" s="13"/>
      <c r="AV1627" s="13"/>
      <c r="AW1627" s="13"/>
      <c r="AX1627" s="13"/>
      <c r="AY1627" s="13"/>
      <c r="AZ1627" s="13"/>
      <c r="BA1627" s="13"/>
      <c r="BB1627" s="13"/>
    </row>
    <row r="1628" spans="1:54" ht="12.75">
      <c r="A1628" s="13"/>
      <c r="B1628" s="13"/>
      <c r="C1628" s="324"/>
      <c r="D1628" s="324"/>
      <c r="E1628" s="324"/>
      <c r="F1628" s="324"/>
      <c r="G1628" s="324"/>
      <c r="H1628" s="324"/>
      <c r="I1628" s="324"/>
      <c r="J1628" s="324"/>
      <c r="K1628" s="324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20"/>
      <c r="AG1628" s="13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13"/>
      <c r="AR1628" s="13"/>
      <c r="AS1628" s="13"/>
      <c r="AT1628" s="13"/>
      <c r="AU1628" s="13"/>
      <c r="AV1628" s="13"/>
      <c r="AW1628" s="13"/>
      <c r="AX1628" s="13"/>
      <c r="AY1628" s="13"/>
      <c r="AZ1628" s="13"/>
      <c r="BA1628" s="13"/>
      <c r="BB1628" s="13"/>
    </row>
    <row r="1629" spans="1:54" ht="12.75">
      <c r="A1629" s="13"/>
      <c r="B1629" s="13"/>
      <c r="C1629" s="324"/>
      <c r="D1629" s="324"/>
      <c r="E1629" s="324"/>
      <c r="F1629" s="324"/>
      <c r="G1629" s="324"/>
      <c r="H1629" s="324"/>
      <c r="I1629" s="324"/>
      <c r="J1629" s="324"/>
      <c r="K1629" s="324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20"/>
      <c r="AG1629" s="13"/>
      <c r="AH1629" s="13"/>
      <c r="AI1629" s="13"/>
      <c r="AJ1629" s="13"/>
      <c r="AK1629" s="13"/>
      <c r="AL1629" s="13"/>
      <c r="AM1629" s="13"/>
      <c r="AN1629" s="13"/>
      <c r="AO1629" s="13"/>
      <c r="AP1629" s="13"/>
      <c r="AQ1629" s="13"/>
      <c r="AR1629" s="13"/>
      <c r="AS1629" s="13"/>
      <c r="AT1629" s="13"/>
      <c r="AU1629" s="13"/>
      <c r="AV1629" s="13"/>
      <c r="AW1629" s="13"/>
      <c r="AX1629" s="13"/>
      <c r="AY1629" s="13"/>
      <c r="AZ1629" s="13"/>
      <c r="BA1629" s="13"/>
      <c r="BB1629" s="13"/>
    </row>
    <row r="1630" spans="1:54" ht="12.75">
      <c r="A1630" s="13"/>
      <c r="B1630" s="13"/>
      <c r="C1630" s="324"/>
      <c r="D1630" s="324"/>
      <c r="E1630" s="324"/>
      <c r="F1630" s="324"/>
      <c r="G1630" s="324"/>
      <c r="H1630" s="324"/>
      <c r="I1630" s="324"/>
      <c r="J1630" s="324"/>
      <c r="K1630" s="324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20"/>
      <c r="AG1630" s="13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13"/>
      <c r="AR1630" s="13"/>
      <c r="AS1630" s="13"/>
      <c r="AT1630" s="13"/>
      <c r="AU1630" s="13"/>
      <c r="AV1630" s="13"/>
      <c r="AW1630" s="13"/>
      <c r="AX1630" s="13"/>
      <c r="AY1630" s="13"/>
      <c r="AZ1630" s="13"/>
      <c r="BA1630" s="13"/>
      <c r="BB1630" s="13"/>
    </row>
    <row r="1631" spans="1:54" ht="12.75">
      <c r="A1631" s="13"/>
      <c r="B1631" s="13"/>
      <c r="C1631" s="324"/>
      <c r="D1631" s="324"/>
      <c r="E1631" s="324"/>
      <c r="F1631" s="324"/>
      <c r="G1631" s="324"/>
      <c r="H1631" s="324"/>
      <c r="I1631" s="324"/>
      <c r="J1631" s="324"/>
      <c r="K1631" s="324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20"/>
      <c r="AG1631" s="13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13"/>
      <c r="AR1631" s="13"/>
      <c r="AS1631" s="13"/>
      <c r="AT1631" s="13"/>
      <c r="AU1631" s="13"/>
      <c r="AV1631" s="13"/>
      <c r="AW1631" s="13"/>
      <c r="AX1631" s="13"/>
      <c r="AY1631" s="13"/>
      <c r="AZ1631" s="13"/>
      <c r="BA1631" s="13"/>
      <c r="BB1631" s="13"/>
    </row>
    <row r="1632" spans="1:54" ht="12.75">
      <c r="A1632" s="13"/>
      <c r="B1632" s="13"/>
      <c r="C1632" s="324"/>
      <c r="D1632" s="324"/>
      <c r="E1632" s="324"/>
      <c r="F1632" s="324"/>
      <c r="G1632" s="324"/>
      <c r="H1632" s="324"/>
      <c r="I1632" s="324"/>
      <c r="J1632" s="324"/>
      <c r="K1632" s="324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20"/>
      <c r="AG1632" s="13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13"/>
      <c r="AR1632" s="13"/>
      <c r="AS1632" s="13"/>
      <c r="AT1632" s="13"/>
      <c r="AU1632" s="13"/>
      <c r="AV1632" s="13"/>
      <c r="AW1632" s="13"/>
      <c r="AX1632" s="13"/>
      <c r="AY1632" s="13"/>
      <c r="AZ1632" s="13"/>
      <c r="BA1632" s="13"/>
      <c r="BB1632" s="13"/>
    </row>
    <row r="1633" spans="1:54" ht="12.75">
      <c r="A1633" s="13"/>
      <c r="B1633" s="13"/>
      <c r="C1633" s="324"/>
      <c r="D1633" s="324"/>
      <c r="E1633" s="324"/>
      <c r="F1633" s="324"/>
      <c r="G1633" s="324"/>
      <c r="H1633" s="324"/>
      <c r="I1633" s="324"/>
      <c r="J1633" s="324"/>
      <c r="K1633" s="324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20"/>
      <c r="AG1633" s="13"/>
      <c r="AH1633" s="13"/>
      <c r="AI1633" s="13"/>
      <c r="AJ1633" s="13"/>
      <c r="AK1633" s="13"/>
      <c r="AL1633" s="13"/>
      <c r="AM1633" s="13"/>
      <c r="AN1633" s="13"/>
      <c r="AO1633" s="13"/>
      <c r="AP1633" s="13"/>
      <c r="AQ1633" s="13"/>
      <c r="AR1633" s="13"/>
      <c r="AS1633" s="13"/>
      <c r="AT1633" s="13"/>
      <c r="AU1633" s="13"/>
      <c r="AV1633" s="13"/>
      <c r="AW1633" s="13"/>
      <c r="AX1633" s="13"/>
      <c r="AY1633" s="13"/>
      <c r="AZ1633" s="13"/>
      <c r="BA1633" s="13"/>
      <c r="BB1633" s="13"/>
    </row>
    <row r="1634" spans="1:54" ht="12.75">
      <c r="A1634" s="13"/>
      <c r="B1634" s="13"/>
      <c r="C1634" s="324"/>
      <c r="D1634" s="324"/>
      <c r="E1634" s="324"/>
      <c r="F1634" s="324"/>
      <c r="G1634" s="324"/>
      <c r="H1634" s="324"/>
      <c r="I1634" s="324"/>
      <c r="J1634" s="324"/>
      <c r="K1634" s="324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20"/>
      <c r="AG1634" s="13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13"/>
      <c r="AR1634" s="13"/>
      <c r="AS1634" s="13"/>
      <c r="AT1634" s="13"/>
      <c r="AU1634" s="13"/>
      <c r="AV1634" s="13"/>
      <c r="AW1634" s="13"/>
      <c r="AX1634" s="13"/>
      <c r="AY1634" s="13"/>
      <c r="AZ1634" s="13"/>
      <c r="BA1634" s="13"/>
      <c r="BB1634" s="13"/>
    </row>
    <row r="1635" spans="1:54" ht="12.75">
      <c r="A1635" s="13"/>
      <c r="B1635" s="13"/>
      <c r="C1635" s="324"/>
      <c r="D1635" s="324"/>
      <c r="E1635" s="324"/>
      <c r="F1635" s="324"/>
      <c r="G1635" s="324"/>
      <c r="H1635" s="324"/>
      <c r="I1635" s="324"/>
      <c r="J1635" s="324"/>
      <c r="K1635" s="324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20"/>
      <c r="AG1635" s="13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13"/>
      <c r="AR1635" s="13"/>
      <c r="AS1635" s="13"/>
      <c r="AT1635" s="13"/>
      <c r="AU1635" s="13"/>
      <c r="AV1635" s="13"/>
      <c r="AW1635" s="13"/>
      <c r="AX1635" s="13"/>
      <c r="AY1635" s="13"/>
      <c r="AZ1635" s="13"/>
      <c r="BA1635" s="13"/>
      <c r="BB1635" s="13"/>
    </row>
    <row r="1636" spans="1:54" ht="12.75">
      <c r="A1636" s="13"/>
      <c r="B1636" s="13"/>
      <c r="C1636" s="324"/>
      <c r="D1636" s="324"/>
      <c r="E1636" s="324"/>
      <c r="F1636" s="324"/>
      <c r="G1636" s="324"/>
      <c r="H1636" s="324"/>
      <c r="I1636" s="324"/>
      <c r="J1636" s="324"/>
      <c r="K1636" s="324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20"/>
      <c r="AG1636" s="13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13"/>
      <c r="AR1636" s="13"/>
      <c r="AS1636" s="13"/>
      <c r="AT1636" s="13"/>
      <c r="AU1636" s="13"/>
      <c r="AV1636" s="13"/>
      <c r="AW1636" s="13"/>
      <c r="AX1636" s="13"/>
      <c r="AY1636" s="13"/>
      <c r="AZ1636" s="13"/>
      <c r="BA1636" s="13"/>
      <c r="BB1636" s="13"/>
    </row>
    <row r="1637" spans="1:54" ht="12.75">
      <c r="A1637" s="13"/>
      <c r="B1637" s="13"/>
      <c r="C1637" s="324"/>
      <c r="D1637" s="324"/>
      <c r="E1637" s="324"/>
      <c r="F1637" s="324"/>
      <c r="G1637" s="324"/>
      <c r="H1637" s="324"/>
      <c r="I1637" s="324"/>
      <c r="J1637" s="324"/>
      <c r="K1637" s="324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20"/>
      <c r="AG1637" s="13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13"/>
      <c r="AR1637" s="13"/>
      <c r="AS1637" s="13"/>
      <c r="AT1637" s="13"/>
      <c r="AU1637" s="13"/>
      <c r="AV1637" s="13"/>
      <c r="AW1637" s="13"/>
      <c r="AX1637" s="13"/>
      <c r="AY1637" s="13"/>
      <c r="AZ1637" s="13"/>
      <c r="BA1637" s="13"/>
      <c r="BB1637" s="13"/>
    </row>
    <row r="1638" spans="1:54" ht="12.75">
      <c r="A1638" s="13"/>
      <c r="B1638" s="13"/>
      <c r="C1638" s="324"/>
      <c r="D1638" s="324"/>
      <c r="E1638" s="324"/>
      <c r="F1638" s="324"/>
      <c r="G1638" s="324"/>
      <c r="H1638" s="324"/>
      <c r="I1638" s="324"/>
      <c r="J1638" s="324"/>
      <c r="K1638" s="324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20"/>
      <c r="AG1638" s="13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13"/>
      <c r="AR1638" s="13"/>
      <c r="AS1638" s="13"/>
      <c r="AT1638" s="13"/>
      <c r="AU1638" s="13"/>
      <c r="AV1638" s="13"/>
      <c r="AW1638" s="13"/>
      <c r="AX1638" s="13"/>
      <c r="AY1638" s="13"/>
      <c r="AZ1638" s="13"/>
      <c r="BA1638" s="13"/>
      <c r="BB1638" s="13"/>
    </row>
    <row r="1639" spans="1:54" ht="12.75">
      <c r="A1639" s="13"/>
      <c r="B1639" s="13"/>
      <c r="C1639" s="324"/>
      <c r="D1639" s="324"/>
      <c r="E1639" s="324"/>
      <c r="F1639" s="324"/>
      <c r="G1639" s="324"/>
      <c r="H1639" s="324"/>
      <c r="I1639" s="324"/>
      <c r="J1639" s="324"/>
      <c r="K1639" s="324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20"/>
      <c r="AG1639" s="13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13"/>
      <c r="AR1639" s="13"/>
      <c r="AS1639" s="13"/>
      <c r="AT1639" s="13"/>
      <c r="AU1639" s="13"/>
      <c r="AV1639" s="13"/>
      <c r="AW1639" s="13"/>
      <c r="AX1639" s="13"/>
      <c r="AY1639" s="13"/>
      <c r="AZ1639" s="13"/>
      <c r="BA1639" s="13"/>
      <c r="BB1639" s="13"/>
    </row>
    <row r="1640" spans="1:54" ht="12.75">
      <c r="A1640" s="13"/>
      <c r="B1640" s="13"/>
      <c r="C1640" s="324"/>
      <c r="D1640" s="324"/>
      <c r="E1640" s="324"/>
      <c r="F1640" s="324"/>
      <c r="G1640" s="324"/>
      <c r="H1640" s="324"/>
      <c r="I1640" s="324"/>
      <c r="J1640" s="324"/>
      <c r="K1640" s="324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20"/>
      <c r="AG1640" s="13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13"/>
      <c r="AR1640" s="13"/>
      <c r="AS1640" s="13"/>
      <c r="AT1640" s="13"/>
      <c r="AU1640" s="13"/>
      <c r="AV1640" s="13"/>
      <c r="AW1640" s="13"/>
      <c r="AX1640" s="13"/>
      <c r="AY1640" s="13"/>
      <c r="AZ1640" s="13"/>
      <c r="BA1640" s="13"/>
      <c r="BB1640" s="13"/>
    </row>
    <row r="1641" spans="1:54" ht="12.75">
      <c r="A1641" s="13"/>
      <c r="B1641" s="13"/>
      <c r="C1641" s="324"/>
      <c r="D1641" s="324"/>
      <c r="E1641" s="324"/>
      <c r="F1641" s="324"/>
      <c r="G1641" s="324"/>
      <c r="H1641" s="324"/>
      <c r="I1641" s="324"/>
      <c r="J1641" s="324"/>
      <c r="K1641" s="324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20"/>
      <c r="AG1641" s="13"/>
      <c r="AH1641" s="13"/>
      <c r="AI1641" s="13"/>
      <c r="AJ1641" s="13"/>
      <c r="AK1641" s="13"/>
      <c r="AL1641" s="13"/>
      <c r="AM1641" s="13"/>
      <c r="AN1641" s="13"/>
      <c r="AO1641" s="13"/>
      <c r="AP1641" s="13"/>
      <c r="AQ1641" s="13"/>
      <c r="AR1641" s="13"/>
      <c r="AS1641" s="13"/>
      <c r="AT1641" s="13"/>
      <c r="AU1641" s="13"/>
      <c r="AV1641" s="13"/>
      <c r="AW1641" s="13"/>
      <c r="AX1641" s="13"/>
      <c r="AY1641" s="13"/>
      <c r="AZ1641" s="13"/>
      <c r="BA1641" s="13"/>
      <c r="BB1641" s="13"/>
    </row>
    <row r="1642" spans="1:54" ht="12.75">
      <c r="A1642" s="13"/>
      <c r="B1642" s="13"/>
      <c r="C1642" s="324"/>
      <c r="D1642" s="324"/>
      <c r="E1642" s="324"/>
      <c r="F1642" s="324"/>
      <c r="G1642" s="324"/>
      <c r="H1642" s="324"/>
      <c r="I1642" s="324"/>
      <c r="J1642" s="324"/>
      <c r="K1642" s="324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20"/>
      <c r="AG1642" s="13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13"/>
      <c r="AR1642" s="13"/>
      <c r="AS1642" s="13"/>
      <c r="AT1642" s="13"/>
      <c r="AU1642" s="13"/>
      <c r="AV1642" s="13"/>
      <c r="AW1642" s="13"/>
      <c r="AX1642" s="13"/>
      <c r="AY1642" s="13"/>
      <c r="AZ1642" s="13"/>
      <c r="BA1642" s="13"/>
      <c r="BB1642" s="13"/>
    </row>
    <row r="1643" spans="1:54" ht="12.75">
      <c r="A1643" s="13"/>
      <c r="B1643" s="13"/>
      <c r="C1643" s="324"/>
      <c r="D1643" s="324"/>
      <c r="E1643" s="324"/>
      <c r="F1643" s="324"/>
      <c r="G1643" s="324"/>
      <c r="H1643" s="324"/>
      <c r="I1643" s="324"/>
      <c r="J1643" s="324"/>
      <c r="K1643" s="324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20"/>
      <c r="AG1643" s="13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13"/>
      <c r="AR1643" s="13"/>
      <c r="AS1643" s="13"/>
      <c r="AT1643" s="13"/>
      <c r="AU1643" s="13"/>
      <c r="AV1643" s="13"/>
      <c r="AW1643" s="13"/>
      <c r="AX1643" s="13"/>
      <c r="AY1643" s="13"/>
      <c r="AZ1643" s="13"/>
      <c r="BA1643" s="13"/>
      <c r="BB1643" s="13"/>
    </row>
    <row r="1644" spans="1:54" ht="12.75">
      <c r="A1644" s="13"/>
      <c r="B1644" s="13"/>
      <c r="C1644" s="324"/>
      <c r="D1644" s="324"/>
      <c r="E1644" s="324"/>
      <c r="F1644" s="324"/>
      <c r="G1644" s="324"/>
      <c r="H1644" s="324"/>
      <c r="I1644" s="324"/>
      <c r="J1644" s="324"/>
      <c r="K1644" s="324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20"/>
      <c r="AG1644" s="13"/>
      <c r="AH1644" s="13"/>
      <c r="AI1644" s="13"/>
      <c r="AJ1644" s="13"/>
      <c r="AK1644" s="13"/>
      <c r="AL1644" s="13"/>
      <c r="AM1644" s="13"/>
      <c r="AN1644" s="13"/>
      <c r="AO1644" s="13"/>
      <c r="AP1644" s="13"/>
      <c r="AQ1644" s="13"/>
      <c r="AR1644" s="13"/>
      <c r="AS1644" s="13"/>
      <c r="AT1644" s="13"/>
      <c r="AU1644" s="13"/>
      <c r="AV1644" s="13"/>
      <c r="AW1644" s="13"/>
      <c r="AX1644" s="13"/>
      <c r="AY1644" s="13"/>
      <c r="AZ1644" s="13"/>
      <c r="BA1644" s="13"/>
      <c r="BB1644" s="13"/>
    </row>
    <row r="1645" spans="1:54" ht="12.75">
      <c r="A1645" s="13"/>
      <c r="B1645" s="13"/>
      <c r="C1645" s="324"/>
      <c r="D1645" s="324"/>
      <c r="E1645" s="324"/>
      <c r="F1645" s="324"/>
      <c r="G1645" s="324"/>
      <c r="H1645" s="324"/>
      <c r="I1645" s="324"/>
      <c r="J1645" s="324"/>
      <c r="K1645" s="324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20"/>
      <c r="AG1645" s="13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13"/>
      <c r="AR1645" s="13"/>
      <c r="AS1645" s="13"/>
      <c r="AT1645" s="13"/>
      <c r="AU1645" s="13"/>
      <c r="AV1645" s="13"/>
      <c r="AW1645" s="13"/>
      <c r="AX1645" s="13"/>
      <c r="AY1645" s="13"/>
      <c r="AZ1645" s="13"/>
      <c r="BA1645" s="13"/>
      <c r="BB1645" s="13"/>
    </row>
    <row r="1646" spans="1:54" ht="12.75">
      <c r="A1646" s="13"/>
      <c r="B1646" s="13"/>
      <c r="C1646" s="324"/>
      <c r="D1646" s="324"/>
      <c r="E1646" s="324"/>
      <c r="F1646" s="324"/>
      <c r="G1646" s="324"/>
      <c r="H1646" s="324"/>
      <c r="I1646" s="324"/>
      <c r="J1646" s="324"/>
      <c r="K1646" s="324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20"/>
      <c r="AG1646" s="13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13"/>
      <c r="AR1646" s="13"/>
      <c r="AS1646" s="13"/>
      <c r="AT1646" s="13"/>
      <c r="AU1646" s="13"/>
      <c r="AV1646" s="13"/>
      <c r="AW1646" s="13"/>
      <c r="AX1646" s="13"/>
      <c r="AY1646" s="13"/>
      <c r="AZ1646" s="13"/>
      <c r="BA1646" s="13"/>
      <c r="BB1646" s="13"/>
    </row>
    <row r="1647" spans="1:54" ht="12.75">
      <c r="A1647" s="13"/>
      <c r="B1647" s="13"/>
      <c r="C1647" s="324"/>
      <c r="D1647" s="324"/>
      <c r="E1647" s="324"/>
      <c r="F1647" s="324"/>
      <c r="G1647" s="324"/>
      <c r="H1647" s="324"/>
      <c r="I1647" s="324"/>
      <c r="J1647" s="324"/>
      <c r="K1647" s="324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20"/>
      <c r="AG1647" s="13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13"/>
      <c r="AR1647" s="13"/>
      <c r="AS1647" s="13"/>
      <c r="AT1647" s="13"/>
      <c r="AU1647" s="13"/>
      <c r="AV1647" s="13"/>
      <c r="AW1647" s="13"/>
      <c r="AX1647" s="13"/>
      <c r="AY1647" s="13"/>
      <c r="AZ1647" s="13"/>
      <c r="BA1647" s="13"/>
      <c r="BB1647" s="13"/>
    </row>
    <row r="1648" spans="1:54" ht="12.75">
      <c r="A1648" s="13"/>
      <c r="B1648" s="13"/>
      <c r="C1648" s="324"/>
      <c r="D1648" s="324"/>
      <c r="E1648" s="324"/>
      <c r="F1648" s="324"/>
      <c r="G1648" s="324"/>
      <c r="H1648" s="324"/>
      <c r="I1648" s="324"/>
      <c r="J1648" s="324"/>
      <c r="K1648" s="324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20"/>
      <c r="AG1648" s="13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13"/>
      <c r="AR1648" s="13"/>
      <c r="AS1648" s="13"/>
      <c r="AT1648" s="13"/>
      <c r="AU1648" s="13"/>
      <c r="AV1648" s="13"/>
      <c r="AW1648" s="13"/>
      <c r="AX1648" s="13"/>
      <c r="AY1648" s="13"/>
      <c r="AZ1648" s="13"/>
      <c r="BA1648" s="13"/>
      <c r="BB1648" s="13"/>
    </row>
    <row r="1649" spans="1:54" ht="12.75">
      <c r="A1649" s="13"/>
      <c r="B1649" s="13"/>
      <c r="C1649" s="324"/>
      <c r="D1649" s="324"/>
      <c r="E1649" s="324"/>
      <c r="F1649" s="324"/>
      <c r="G1649" s="324"/>
      <c r="H1649" s="324"/>
      <c r="I1649" s="324"/>
      <c r="J1649" s="324"/>
      <c r="K1649" s="324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20"/>
      <c r="AG1649" s="13"/>
      <c r="AH1649" s="13"/>
      <c r="AI1649" s="13"/>
      <c r="AJ1649" s="13"/>
      <c r="AK1649" s="13"/>
      <c r="AL1649" s="13"/>
      <c r="AM1649" s="13"/>
      <c r="AN1649" s="13"/>
      <c r="AO1649" s="13"/>
      <c r="AP1649" s="13"/>
      <c r="AQ1649" s="13"/>
      <c r="AR1649" s="13"/>
      <c r="AS1649" s="13"/>
      <c r="AT1649" s="13"/>
      <c r="AU1649" s="13"/>
      <c r="AV1649" s="13"/>
      <c r="AW1649" s="13"/>
      <c r="AX1649" s="13"/>
      <c r="AY1649" s="13"/>
      <c r="AZ1649" s="13"/>
      <c r="BA1649" s="13"/>
      <c r="BB1649" s="13"/>
    </row>
    <row r="1650" spans="1:54" ht="12.75">
      <c r="A1650" s="13"/>
      <c r="B1650" s="13"/>
      <c r="C1650" s="324"/>
      <c r="D1650" s="324"/>
      <c r="E1650" s="324"/>
      <c r="F1650" s="324"/>
      <c r="G1650" s="324"/>
      <c r="H1650" s="324"/>
      <c r="I1650" s="324"/>
      <c r="J1650" s="324"/>
      <c r="K1650" s="324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20"/>
      <c r="AG1650" s="13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13"/>
      <c r="AR1650" s="13"/>
      <c r="AS1650" s="13"/>
      <c r="AT1650" s="13"/>
      <c r="AU1650" s="13"/>
      <c r="AV1650" s="13"/>
      <c r="AW1650" s="13"/>
      <c r="AX1650" s="13"/>
      <c r="AY1650" s="13"/>
      <c r="AZ1650" s="13"/>
      <c r="BA1650" s="13"/>
      <c r="BB1650" s="13"/>
    </row>
    <row r="1651" spans="1:54" ht="12.75">
      <c r="A1651" s="13"/>
      <c r="B1651" s="13"/>
      <c r="C1651" s="324"/>
      <c r="D1651" s="324"/>
      <c r="E1651" s="324"/>
      <c r="F1651" s="324"/>
      <c r="G1651" s="324"/>
      <c r="H1651" s="324"/>
      <c r="I1651" s="324"/>
      <c r="J1651" s="324"/>
      <c r="K1651" s="324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20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  <c r="AS1651" s="13"/>
      <c r="AT1651" s="13"/>
      <c r="AU1651" s="13"/>
      <c r="AV1651" s="13"/>
      <c r="AW1651" s="13"/>
      <c r="AX1651" s="13"/>
      <c r="AY1651" s="13"/>
      <c r="AZ1651" s="13"/>
      <c r="BA1651" s="13"/>
      <c r="BB1651" s="13"/>
    </row>
    <row r="1652" spans="1:54" ht="12.75">
      <c r="A1652" s="13"/>
      <c r="B1652" s="13"/>
      <c r="C1652" s="324"/>
      <c r="D1652" s="324"/>
      <c r="E1652" s="324"/>
      <c r="F1652" s="324"/>
      <c r="G1652" s="324"/>
      <c r="H1652" s="324"/>
      <c r="I1652" s="324"/>
      <c r="J1652" s="324"/>
      <c r="K1652" s="324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20"/>
      <c r="AG1652" s="13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13"/>
      <c r="AR1652" s="13"/>
      <c r="AS1652" s="13"/>
      <c r="AT1652" s="13"/>
      <c r="AU1652" s="13"/>
      <c r="AV1652" s="13"/>
      <c r="AW1652" s="13"/>
      <c r="AX1652" s="13"/>
      <c r="AY1652" s="13"/>
      <c r="AZ1652" s="13"/>
      <c r="BA1652" s="13"/>
      <c r="BB1652" s="13"/>
    </row>
    <row r="1653" spans="1:54" ht="12.75">
      <c r="A1653" s="13"/>
      <c r="B1653" s="13"/>
      <c r="C1653" s="324"/>
      <c r="D1653" s="324"/>
      <c r="E1653" s="324"/>
      <c r="F1653" s="324"/>
      <c r="G1653" s="324"/>
      <c r="H1653" s="324"/>
      <c r="I1653" s="324"/>
      <c r="J1653" s="324"/>
      <c r="K1653" s="324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20"/>
      <c r="AG1653" s="13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13"/>
      <c r="AR1653" s="13"/>
      <c r="AS1653" s="13"/>
      <c r="AT1653" s="13"/>
      <c r="AU1653" s="13"/>
      <c r="AV1653" s="13"/>
      <c r="AW1653" s="13"/>
      <c r="AX1653" s="13"/>
      <c r="AY1653" s="13"/>
      <c r="AZ1653" s="13"/>
      <c r="BA1653" s="13"/>
      <c r="BB1653" s="13"/>
    </row>
    <row r="1654" spans="1:54" ht="12.75">
      <c r="A1654" s="13"/>
      <c r="B1654" s="13"/>
      <c r="C1654" s="324"/>
      <c r="D1654" s="324"/>
      <c r="E1654" s="324"/>
      <c r="F1654" s="324"/>
      <c r="G1654" s="324"/>
      <c r="H1654" s="324"/>
      <c r="I1654" s="324"/>
      <c r="J1654" s="324"/>
      <c r="K1654" s="324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20"/>
      <c r="AG1654" s="13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13"/>
      <c r="AR1654" s="13"/>
      <c r="AS1654" s="13"/>
      <c r="AT1654" s="13"/>
      <c r="AU1654" s="13"/>
      <c r="AV1654" s="13"/>
      <c r="AW1654" s="13"/>
      <c r="AX1654" s="13"/>
      <c r="AY1654" s="13"/>
      <c r="AZ1654" s="13"/>
      <c r="BA1654" s="13"/>
      <c r="BB1654" s="13"/>
    </row>
    <row r="1655" spans="1:54" ht="12.75">
      <c r="A1655" s="13"/>
      <c r="B1655" s="13"/>
      <c r="C1655" s="324"/>
      <c r="D1655" s="324"/>
      <c r="E1655" s="324"/>
      <c r="F1655" s="324"/>
      <c r="G1655" s="324"/>
      <c r="H1655" s="324"/>
      <c r="I1655" s="324"/>
      <c r="J1655" s="324"/>
      <c r="K1655" s="324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20"/>
      <c r="AG1655" s="13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13"/>
      <c r="AR1655" s="13"/>
      <c r="AS1655" s="13"/>
      <c r="AT1655" s="13"/>
      <c r="AU1655" s="13"/>
      <c r="AV1655" s="13"/>
      <c r="AW1655" s="13"/>
      <c r="AX1655" s="13"/>
      <c r="AY1655" s="13"/>
      <c r="AZ1655" s="13"/>
      <c r="BA1655" s="13"/>
      <c r="BB1655" s="13"/>
    </row>
    <row r="1656" spans="1:54" ht="12.75">
      <c r="A1656" s="13"/>
      <c r="B1656" s="13"/>
      <c r="C1656" s="324"/>
      <c r="D1656" s="324"/>
      <c r="E1656" s="324"/>
      <c r="F1656" s="324"/>
      <c r="G1656" s="324"/>
      <c r="H1656" s="324"/>
      <c r="I1656" s="324"/>
      <c r="J1656" s="324"/>
      <c r="K1656" s="324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20"/>
      <c r="AG1656" s="13"/>
      <c r="AH1656" s="13"/>
      <c r="AI1656" s="13"/>
      <c r="AJ1656" s="13"/>
      <c r="AK1656" s="13"/>
      <c r="AL1656" s="13"/>
      <c r="AM1656" s="13"/>
      <c r="AN1656" s="13"/>
      <c r="AO1656" s="13"/>
      <c r="AP1656" s="13"/>
      <c r="AQ1656" s="13"/>
      <c r="AR1656" s="13"/>
      <c r="AS1656" s="13"/>
      <c r="AT1656" s="13"/>
      <c r="AU1656" s="13"/>
      <c r="AV1656" s="13"/>
      <c r="AW1656" s="13"/>
      <c r="AX1656" s="13"/>
      <c r="AY1656" s="13"/>
      <c r="AZ1656" s="13"/>
      <c r="BA1656" s="13"/>
      <c r="BB1656" s="13"/>
    </row>
    <row r="1657" spans="1:54" ht="12.75">
      <c r="A1657" s="13"/>
      <c r="B1657" s="13"/>
      <c r="C1657" s="324"/>
      <c r="D1657" s="324"/>
      <c r="E1657" s="324"/>
      <c r="F1657" s="324"/>
      <c r="G1657" s="324"/>
      <c r="H1657" s="324"/>
      <c r="I1657" s="324"/>
      <c r="J1657" s="324"/>
      <c r="K1657" s="324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20"/>
      <c r="AG1657" s="13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13"/>
      <c r="AR1657" s="13"/>
      <c r="AS1657" s="13"/>
      <c r="AT1657" s="13"/>
      <c r="AU1657" s="13"/>
      <c r="AV1657" s="13"/>
      <c r="AW1657" s="13"/>
      <c r="AX1657" s="13"/>
      <c r="AY1657" s="13"/>
      <c r="AZ1657" s="13"/>
      <c r="BA1657" s="13"/>
      <c r="BB1657" s="13"/>
    </row>
    <row r="1658" spans="1:54" ht="12.75">
      <c r="A1658" s="13"/>
      <c r="B1658" s="13"/>
      <c r="C1658" s="324"/>
      <c r="D1658" s="324"/>
      <c r="E1658" s="324"/>
      <c r="F1658" s="324"/>
      <c r="G1658" s="324"/>
      <c r="H1658" s="324"/>
      <c r="I1658" s="324"/>
      <c r="J1658" s="324"/>
      <c r="K1658" s="324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20"/>
      <c r="AG1658" s="13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13"/>
      <c r="AR1658" s="13"/>
      <c r="AS1658" s="13"/>
      <c r="AT1658" s="13"/>
      <c r="AU1658" s="13"/>
      <c r="AV1658" s="13"/>
      <c r="AW1658" s="13"/>
      <c r="AX1658" s="13"/>
      <c r="AY1658" s="13"/>
      <c r="AZ1658" s="13"/>
      <c r="BA1658" s="13"/>
      <c r="BB1658" s="13"/>
    </row>
    <row r="1659" spans="1:54" ht="12.75">
      <c r="A1659" s="13"/>
      <c r="B1659" s="13"/>
      <c r="C1659" s="324"/>
      <c r="D1659" s="324"/>
      <c r="E1659" s="324"/>
      <c r="F1659" s="324"/>
      <c r="G1659" s="324"/>
      <c r="H1659" s="324"/>
      <c r="I1659" s="324"/>
      <c r="J1659" s="324"/>
      <c r="K1659" s="324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20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  <c r="AS1659" s="13"/>
      <c r="AT1659" s="13"/>
      <c r="AU1659" s="13"/>
      <c r="AV1659" s="13"/>
      <c r="AW1659" s="13"/>
      <c r="AX1659" s="13"/>
      <c r="AY1659" s="13"/>
      <c r="AZ1659" s="13"/>
      <c r="BA1659" s="13"/>
      <c r="BB1659" s="13"/>
    </row>
    <row r="1660" spans="1:54" ht="12.75">
      <c r="A1660" s="13"/>
      <c r="B1660" s="13"/>
      <c r="C1660" s="324"/>
      <c r="D1660" s="324"/>
      <c r="E1660" s="324"/>
      <c r="F1660" s="324"/>
      <c r="G1660" s="324"/>
      <c r="H1660" s="324"/>
      <c r="I1660" s="324"/>
      <c r="J1660" s="324"/>
      <c r="K1660" s="324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20"/>
      <c r="AG1660" s="13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13"/>
      <c r="AR1660" s="13"/>
      <c r="AS1660" s="13"/>
      <c r="AT1660" s="13"/>
      <c r="AU1660" s="13"/>
      <c r="AV1660" s="13"/>
      <c r="AW1660" s="13"/>
      <c r="AX1660" s="13"/>
      <c r="AY1660" s="13"/>
      <c r="AZ1660" s="13"/>
      <c r="BA1660" s="13"/>
      <c r="BB1660" s="13"/>
    </row>
    <row r="1661" spans="1:54" ht="12.75">
      <c r="A1661" s="13"/>
      <c r="B1661" s="13"/>
      <c r="C1661" s="324"/>
      <c r="D1661" s="324"/>
      <c r="E1661" s="324"/>
      <c r="F1661" s="324"/>
      <c r="G1661" s="324"/>
      <c r="H1661" s="324"/>
      <c r="I1661" s="324"/>
      <c r="J1661" s="324"/>
      <c r="K1661" s="324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20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  <c r="AS1661" s="13"/>
      <c r="AT1661" s="13"/>
      <c r="AU1661" s="13"/>
      <c r="AV1661" s="13"/>
      <c r="AW1661" s="13"/>
      <c r="AX1661" s="13"/>
      <c r="AY1661" s="13"/>
      <c r="AZ1661" s="13"/>
      <c r="BA1661" s="13"/>
      <c r="BB1661" s="13"/>
    </row>
    <row r="1662" spans="1:54" ht="12.75">
      <c r="A1662" s="13"/>
      <c r="B1662" s="13"/>
      <c r="C1662" s="324"/>
      <c r="D1662" s="324"/>
      <c r="E1662" s="324"/>
      <c r="F1662" s="324"/>
      <c r="G1662" s="324"/>
      <c r="H1662" s="324"/>
      <c r="I1662" s="324"/>
      <c r="J1662" s="324"/>
      <c r="K1662" s="324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20"/>
      <c r="AG1662" s="13"/>
      <c r="AH1662" s="13"/>
      <c r="AI1662" s="13"/>
      <c r="AJ1662" s="13"/>
      <c r="AK1662" s="13"/>
      <c r="AL1662" s="13"/>
      <c r="AM1662" s="13"/>
      <c r="AN1662" s="13"/>
      <c r="AO1662" s="13"/>
      <c r="AP1662" s="13"/>
      <c r="AQ1662" s="13"/>
      <c r="AR1662" s="13"/>
      <c r="AS1662" s="13"/>
      <c r="AT1662" s="13"/>
      <c r="AU1662" s="13"/>
      <c r="AV1662" s="13"/>
      <c r="AW1662" s="13"/>
      <c r="AX1662" s="13"/>
      <c r="AY1662" s="13"/>
      <c r="AZ1662" s="13"/>
      <c r="BA1662" s="13"/>
      <c r="BB1662" s="13"/>
    </row>
    <row r="1663" spans="1:54" ht="12.75">
      <c r="A1663" s="13"/>
      <c r="B1663" s="13"/>
      <c r="C1663" s="324"/>
      <c r="D1663" s="324"/>
      <c r="E1663" s="324"/>
      <c r="F1663" s="324"/>
      <c r="G1663" s="324"/>
      <c r="H1663" s="324"/>
      <c r="I1663" s="324"/>
      <c r="J1663" s="324"/>
      <c r="K1663" s="324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20"/>
      <c r="AG1663" s="13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13"/>
      <c r="AR1663" s="13"/>
      <c r="AS1663" s="13"/>
      <c r="AT1663" s="13"/>
      <c r="AU1663" s="13"/>
      <c r="AV1663" s="13"/>
      <c r="AW1663" s="13"/>
      <c r="AX1663" s="13"/>
      <c r="AY1663" s="13"/>
      <c r="AZ1663" s="13"/>
      <c r="BA1663" s="13"/>
      <c r="BB1663" s="13"/>
    </row>
    <row r="1664" spans="1:54" ht="12.75">
      <c r="A1664" s="13"/>
      <c r="B1664" s="13"/>
      <c r="C1664" s="324"/>
      <c r="D1664" s="324"/>
      <c r="E1664" s="324"/>
      <c r="F1664" s="324"/>
      <c r="G1664" s="324"/>
      <c r="H1664" s="324"/>
      <c r="I1664" s="324"/>
      <c r="J1664" s="324"/>
      <c r="K1664" s="324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20"/>
      <c r="AG1664" s="13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13"/>
      <c r="AR1664" s="13"/>
      <c r="AS1664" s="13"/>
      <c r="AT1664" s="13"/>
      <c r="AU1664" s="13"/>
      <c r="AV1664" s="13"/>
      <c r="AW1664" s="13"/>
      <c r="AX1664" s="13"/>
      <c r="AY1664" s="13"/>
      <c r="AZ1664" s="13"/>
      <c r="BA1664" s="13"/>
      <c r="BB1664" s="13"/>
    </row>
    <row r="1665" spans="1:54" ht="12.75">
      <c r="A1665" s="13"/>
      <c r="B1665" s="13"/>
      <c r="C1665" s="324"/>
      <c r="D1665" s="324"/>
      <c r="E1665" s="324"/>
      <c r="F1665" s="324"/>
      <c r="G1665" s="324"/>
      <c r="H1665" s="324"/>
      <c r="I1665" s="324"/>
      <c r="J1665" s="324"/>
      <c r="K1665" s="324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20"/>
      <c r="AG1665" s="13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13"/>
      <c r="AR1665" s="13"/>
      <c r="AS1665" s="13"/>
      <c r="AT1665" s="13"/>
      <c r="AU1665" s="13"/>
      <c r="AV1665" s="13"/>
      <c r="AW1665" s="13"/>
      <c r="AX1665" s="13"/>
      <c r="AY1665" s="13"/>
      <c r="AZ1665" s="13"/>
      <c r="BA1665" s="13"/>
      <c r="BB1665" s="13"/>
    </row>
    <row r="1666" spans="1:54" ht="12.75">
      <c r="A1666" s="13"/>
      <c r="B1666" s="13"/>
      <c r="C1666" s="324"/>
      <c r="D1666" s="324"/>
      <c r="E1666" s="324"/>
      <c r="F1666" s="324"/>
      <c r="G1666" s="324"/>
      <c r="H1666" s="324"/>
      <c r="I1666" s="324"/>
      <c r="J1666" s="324"/>
      <c r="K1666" s="324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20"/>
      <c r="AG1666" s="13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13"/>
      <c r="AR1666" s="13"/>
      <c r="AS1666" s="13"/>
      <c r="AT1666" s="13"/>
      <c r="AU1666" s="13"/>
      <c r="AV1666" s="13"/>
      <c r="AW1666" s="13"/>
      <c r="AX1666" s="13"/>
      <c r="AY1666" s="13"/>
      <c r="AZ1666" s="13"/>
      <c r="BA1666" s="13"/>
      <c r="BB1666" s="13"/>
    </row>
    <row r="1667" spans="1:54" ht="12.75">
      <c r="A1667" s="13"/>
      <c r="B1667" s="13"/>
      <c r="C1667" s="324"/>
      <c r="D1667" s="324"/>
      <c r="E1667" s="324"/>
      <c r="F1667" s="324"/>
      <c r="G1667" s="324"/>
      <c r="H1667" s="324"/>
      <c r="I1667" s="324"/>
      <c r="J1667" s="324"/>
      <c r="K1667" s="324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20"/>
      <c r="AG1667" s="13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13"/>
      <c r="AR1667" s="13"/>
      <c r="AS1667" s="13"/>
      <c r="AT1667" s="13"/>
      <c r="AU1667" s="13"/>
      <c r="AV1667" s="13"/>
      <c r="AW1667" s="13"/>
      <c r="AX1667" s="13"/>
      <c r="AY1667" s="13"/>
      <c r="AZ1667" s="13"/>
      <c r="BA1667" s="13"/>
      <c r="BB1667" s="13"/>
    </row>
    <row r="1668" spans="1:54" ht="12.75">
      <c r="A1668" s="13"/>
      <c r="B1668" s="13"/>
      <c r="C1668" s="324"/>
      <c r="D1668" s="324"/>
      <c r="E1668" s="324"/>
      <c r="F1668" s="324"/>
      <c r="G1668" s="324"/>
      <c r="H1668" s="324"/>
      <c r="I1668" s="324"/>
      <c r="J1668" s="324"/>
      <c r="K1668" s="324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20"/>
      <c r="AG1668" s="13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13"/>
      <c r="AR1668" s="13"/>
      <c r="AS1668" s="13"/>
      <c r="AT1668" s="13"/>
      <c r="AU1668" s="13"/>
      <c r="AV1668" s="13"/>
      <c r="AW1668" s="13"/>
      <c r="AX1668" s="13"/>
      <c r="AY1668" s="13"/>
      <c r="AZ1668" s="13"/>
      <c r="BA1668" s="13"/>
      <c r="BB1668" s="13"/>
    </row>
    <row r="1669" spans="1:54" ht="12.75">
      <c r="A1669" s="13"/>
      <c r="B1669" s="13"/>
      <c r="C1669" s="324"/>
      <c r="D1669" s="324"/>
      <c r="E1669" s="324"/>
      <c r="F1669" s="324"/>
      <c r="G1669" s="324"/>
      <c r="H1669" s="324"/>
      <c r="I1669" s="324"/>
      <c r="J1669" s="324"/>
      <c r="K1669" s="324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20"/>
      <c r="AG1669" s="13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13"/>
      <c r="AR1669" s="13"/>
      <c r="AS1669" s="13"/>
      <c r="AT1669" s="13"/>
      <c r="AU1669" s="13"/>
      <c r="AV1669" s="13"/>
      <c r="AW1669" s="13"/>
      <c r="AX1669" s="13"/>
      <c r="AY1669" s="13"/>
      <c r="AZ1669" s="13"/>
      <c r="BA1669" s="13"/>
      <c r="BB1669" s="13"/>
    </row>
    <row r="1670" spans="1:54" ht="12.75">
      <c r="A1670" s="13"/>
      <c r="B1670" s="13"/>
      <c r="C1670" s="324"/>
      <c r="D1670" s="324"/>
      <c r="E1670" s="324"/>
      <c r="F1670" s="324"/>
      <c r="G1670" s="324"/>
      <c r="H1670" s="324"/>
      <c r="I1670" s="324"/>
      <c r="J1670" s="324"/>
      <c r="K1670" s="324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20"/>
      <c r="AG1670" s="13"/>
      <c r="AH1670" s="13"/>
      <c r="AI1670" s="13"/>
      <c r="AJ1670" s="13"/>
      <c r="AK1670" s="13"/>
      <c r="AL1670" s="13"/>
      <c r="AM1670" s="13"/>
      <c r="AN1670" s="13"/>
      <c r="AO1670" s="13"/>
      <c r="AP1670" s="13"/>
      <c r="AQ1670" s="13"/>
      <c r="AR1670" s="13"/>
      <c r="AS1670" s="13"/>
      <c r="AT1670" s="13"/>
      <c r="AU1670" s="13"/>
      <c r="AV1670" s="13"/>
      <c r="AW1670" s="13"/>
      <c r="AX1670" s="13"/>
      <c r="AY1670" s="13"/>
      <c r="AZ1670" s="13"/>
      <c r="BA1670" s="13"/>
      <c r="BB1670" s="13"/>
    </row>
    <row r="1671" spans="1:54" ht="12.75">
      <c r="A1671" s="13"/>
      <c r="B1671" s="13"/>
      <c r="C1671" s="324"/>
      <c r="D1671" s="324"/>
      <c r="E1671" s="324"/>
      <c r="F1671" s="324"/>
      <c r="G1671" s="324"/>
      <c r="H1671" s="324"/>
      <c r="I1671" s="324"/>
      <c r="J1671" s="324"/>
      <c r="K1671" s="324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20"/>
      <c r="AG1671" s="13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13"/>
      <c r="AR1671" s="13"/>
      <c r="AS1671" s="13"/>
      <c r="AT1671" s="13"/>
      <c r="AU1671" s="13"/>
      <c r="AV1671" s="13"/>
      <c r="AW1671" s="13"/>
      <c r="AX1671" s="13"/>
      <c r="AY1671" s="13"/>
      <c r="AZ1671" s="13"/>
      <c r="BA1671" s="13"/>
      <c r="BB1671" s="13"/>
    </row>
    <row r="1672" spans="1:54" ht="12.75">
      <c r="A1672" s="13"/>
      <c r="B1672" s="13"/>
      <c r="C1672" s="324"/>
      <c r="D1672" s="324"/>
      <c r="E1672" s="324"/>
      <c r="F1672" s="324"/>
      <c r="G1672" s="324"/>
      <c r="H1672" s="324"/>
      <c r="I1672" s="324"/>
      <c r="J1672" s="324"/>
      <c r="K1672" s="324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20"/>
      <c r="AG1672" s="13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13"/>
      <c r="AR1672" s="13"/>
      <c r="AS1672" s="13"/>
      <c r="AT1672" s="13"/>
      <c r="AU1672" s="13"/>
      <c r="AV1672" s="13"/>
      <c r="AW1672" s="13"/>
      <c r="AX1672" s="13"/>
      <c r="AY1672" s="13"/>
      <c r="AZ1672" s="13"/>
      <c r="BA1672" s="13"/>
      <c r="BB1672" s="13"/>
    </row>
    <row r="1673" spans="1:54" ht="12.75">
      <c r="A1673" s="13"/>
      <c r="B1673" s="13"/>
      <c r="C1673" s="324"/>
      <c r="D1673" s="324"/>
      <c r="E1673" s="324"/>
      <c r="F1673" s="324"/>
      <c r="G1673" s="324"/>
      <c r="H1673" s="324"/>
      <c r="I1673" s="324"/>
      <c r="J1673" s="324"/>
      <c r="K1673" s="324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20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  <c r="AS1673" s="13"/>
      <c r="AT1673" s="13"/>
      <c r="AU1673" s="13"/>
      <c r="AV1673" s="13"/>
      <c r="AW1673" s="13"/>
      <c r="AX1673" s="13"/>
      <c r="AY1673" s="13"/>
      <c r="AZ1673" s="13"/>
      <c r="BA1673" s="13"/>
      <c r="BB1673" s="13"/>
    </row>
    <row r="1674" spans="1:54" ht="12.75">
      <c r="A1674" s="13"/>
      <c r="B1674" s="13"/>
      <c r="C1674" s="324"/>
      <c r="D1674" s="324"/>
      <c r="E1674" s="324"/>
      <c r="F1674" s="324"/>
      <c r="G1674" s="324"/>
      <c r="H1674" s="324"/>
      <c r="I1674" s="324"/>
      <c r="J1674" s="324"/>
      <c r="K1674" s="324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20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13"/>
      <c r="AR1674" s="13"/>
      <c r="AS1674" s="13"/>
      <c r="AT1674" s="13"/>
      <c r="AU1674" s="13"/>
      <c r="AV1674" s="13"/>
      <c r="AW1674" s="13"/>
      <c r="AX1674" s="13"/>
      <c r="AY1674" s="13"/>
      <c r="AZ1674" s="13"/>
      <c r="BA1674" s="13"/>
      <c r="BB1674" s="13"/>
    </row>
    <row r="1675" spans="1:54" ht="12.75">
      <c r="A1675" s="13"/>
      <c r="B1675" s="13"/>
      <c r="C1675" s="324"/>
      <c r="D1675" s="324"/>
      <c r="E1675" s="324"/>
      <c r="F1675" s="324"/>
      <c r="G1675" s="324"/>
      <c r="H1675" s="324"/>
      <c r="I1675" s="324"/>
      <c r="J1675" s="324"/>
      <c r="K1675" s="324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20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  <c r="AS1675" s="13"/>
      <c r="AT1675" s="13"/>
      <c r="AU1675" s="13"/>
      <c r="AV1675" s="13"/>
      <c r="AW1675" s="13"/>
      <c r="AX1675" s="13"/>
      <c r="AY1675" s="13"/>
      <c r="AZ1675" s="13"/>
      <c r="BA1675" s="13"/>
      <c r="BB1675" s="13"/>
    </row>
    <row r="1676" spans="1:54" ht="12.75">
      <c r="A1676" s="13"/>
      <c r="B1676" s="13"/>
      <c r="C1676" s="324"/>
      <c r="D1676" s="324"/>
      <c r="E1676" s="324"/>
      <c r="F1676" s="324"/>
      <c r="G1676" s="324"/>
      <c r="H1676" s="324"/>
      <c r="I1676" s="324"/>
      <c r="J1676" s="324"/>
      <c r="K1676" s="324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20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  <c r="AS1676" s="13"/>
      <c r="AT1676" s="13"/>
      <c r="AU1676" s="13"/>
      <c r="AV1676" s="13"/>
      <c r="AW1676" s="13"/>
      <c r="AX1676" s="13"/>
      <c r="AY1676" s="13"/>
      <c r="AZ1676" s="13"/>
      <c r="BA1676" s="13"/>
      <c r="BB1676" s="13"/>
    </row>
    <row r="1677" spans="1:54" ht="12.75">
      <c r="A1677" s="13"/>
      <c r="B1677" s="13"/>
      <c r="C1677" s="324"/>
      <c r="D1677" s="324"/>
      <c r="E1677" s="324"/>
      <c r="F1677" s="324"/>
      <c r="G1677" s="324"/>
      <c r="H1677" s="324"/>
      <c r="I1677" s="324"/>
      <c r="J1677" s="324"/>
      <c r="K1677" s="324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20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  <c r="AS1677" s="13"/>
      <c r="AT1677" s="13"/>
      <c r="AU1677" s="13"/>
      <c r="AV1677" s="13"/>
      <c r="AW1677" s="13"/>
      <c r="AX1677" s="13"/>
      <c r="AY1677" s="13"/>
      <c r="AZ1677" s="13"/>
      <c r="BA1677" s="13"/>
      <c r="BB1677" s="13"/>
    </row>
    <row r="1678" spans="1:54" ht="12.75">
      <c r="A1678" s="13"/>
      <c r="B1678" s="13"/>
      <c r="C1678" s="324"/>
      <c r="D1678" s="324"/>
      <c r="E1678" s="324"/>
      <c r="F1678" s="324"/>
      <c r="G1678" s="324"/>
      <c r="H1678" s="324"/>
      <c r="I1678" s="324"/>
      <c r="J1678" s="324"/>
      <c r="K1678" s="324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20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  <c r="AS1678" s="13"/>
      <c r="AT1678" s="13"/>
      <c r="AU1678" s="13"/>
      <c r="AV1678" s="13"/>
      <c r="AW1678" s="13"/>
      <c r="AX1678" s="13"/>
      <c r="AY1678" s="13"/>
      <c r="AZ1678" s="13"/>
      <c r="BA1678" s="13"/>
      <c r="BB1678" s="13"/>
    </row>
    <row r="1679" spans="1:54" ht="12.75">
      <c r="A1679" s="13"/>
      <c r="B1679" s="13"/>
      <c r="C1679" s="324"/>
      <c r="D1679" s="324"/>
      <c r="E1679" s="324"/>
      <c r="F1679" s="324"/>
      <c r="G1679" s="324"/>
      <c r="H1679" s="324"/>
      <c r="I1679" s="324"/>
      <c r="J1679" s="324"/>
      <c r="K1679" s="324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20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  <c r="AS1679" s="13"/>
      <c r="AT1679" s="13"/>
      <c r="AU1679" s="13"/>
      <c r="AV1679" s="13"/>
      <c r="AW1679" s="13"/>
      <c r="AX1679" s="13"/>
      <c r="AY1679" s="13"/>
      <c r="AZ1679" s="13"/>
      <c r="BA1679" s="13"/>
      <c r="BB1679" s="13"/>
    </row>
    <row r="1680" spans="1:54" ht="12.75">
      <c r="A1680" s="13"/>
      <c r="B1680" s="13"/>
      <c r="C1680" s="324"/>
      <c r="D1680" s="324"/>
      <c r="E1680" s="324"/>
      <c r="F1680" s="324"/>
      <c r="G1680" s="324"/>
      <c r="H1680" s="324"/>
      <c r="I1680" s="324"/>
      <c r="J1680" s="324"/>
      <c r="K1680" s="324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20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  <c r="AS1680" s="13"/>
      <c r="AT1680" s="13"/>
      <c r="AU1680" s="13"/>
      <c r="AV1680" s="13"/>
      <c r="AW1680" s="13"/>
      <c r="AX1680" s="13"/>
      <c r="AY1680" s="13"/>
      <c r="AZ1680" s="13"/>
      <c r="BA1680" s="13"/>
      <c r="BB1680" s="13"/>
    </row>
    <row r="1681" spans="1:54" ht="12.75">
      <c r="A1681" s="13"/>
      <c r="B1681" s="13"/>
      <c r="C1681" s="324"/>
      <c r="D1681" s="324"/>
      <c r="E1681" s="324"/>
      <c r="F1681" s="324"/>
      <c r="G1681" s="324"/>
      <c r="H1681" s="324"/>
      <c r="I1681" s="324"/>
      <c r="J1681" s="324"/>
      <c r="K1681" s="324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20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  <c r="AS1681" s="13"/>
      <c r="AT1681" s="13"/>
      <c r="AU1681" s="13"/>
      <c r="AV1681" s="13"/>
      <c r="AW1681" s="13"/>
      <c r="AX1681" s="13"/>
      <c r="AY1681" s="13"/>
      <c r="AZ1681" s="13"/>
      <c r="BA1681" s="13"/>
      <c r="BB1681" s="13"/>
    </row>
    <row r="1682" spans="1:54" ht="12.75">
      <c r="A1682" s="13"/>
      <c r="B1682" s="13"/>
      <c r="C1682" s="324"/>
      <c r="D1682" s="324"/>
      <c r="E1682" s="324"/>
      <c r="F1682" s="324"/>
      <c r="G1682" s="324"/>
      <c r="H1682" s="324"/>
      <c r="I1682" s="324"/>
      <c r="J1682" s="324"/>
      <c r="K1682" s="324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20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13"/>
      <c r="AR1682" s="13"/>
      <c r="AS1682" s="13"/>
      <c r="AT1682" s="13"/>
      <c r="AU1682" s="13"/>
      <c r="AV1682" s="13"/>
      <c r="AW1682" s="13"/>
      <c r="AX1682" s="13"/>
      <c r="AY1682" s="13"/>
      <c r="AZ1682" s="13"/>
      <c r="BA1682" s="13"/>
      <c r="BB1682" s="13"/>
    </row>
    <row r="1683" spans="1:54" ht="12.75">
      <c r="A1683" s="13"/>
      <c r="B1683" s="13"/>
      <c r="C1683" s="324"/>
      <c r="D1683" s="324"/>
      <c r="E1683" s="324"/>
      <c r="F1683" s="324"/>
      <c r="G1683" s="324"/>
      <c r="H1683" s="324"/>
      <c r="I1683" s="324"/>
      <c r="J1683" s="324"/>
      <c r="K1683" s="324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20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  <c r="AS1683" s="13"/>
      <c r="AT1683" s="13"/>
      <c r="AU1683" s="13"/>
      <c r="AV1683" s="13"/>
      <c r="AW1683" s="13"/>
      <c r="AX1683" s="13"/>
      <c r="AY1683" s="13"/>
      <c r="AZ1683" s="13"/>
      <c r="BA1683" s="13"/>
      <c r="BB1683" s="13"/>
    </row>
    <row r="1684" spans="1:54" ht="12.75">
      <c r="A1684" s="13"/>
      <c r="B1684" s="13"/>
      <c r="C1684" s="324"/>
      <c r="D1684" s="324"/>
      <c r="E1684" s="324"/>
      <c r="F1684" s="324"/>
      <c r="G1684" s="324"/>
      <c r="H1684" s="324"/>
      <c r="I1684" s="324"/>
      <c r="J1684" s="324"/>
      <c r="K1684" s="324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20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  <c r="AS1684" s="13"/>
      <c r="AT1684" s="13"/>
      <c r="AU1684" s="13"/>
      <c r="AV1684" s="13"/>
      <c r="AW1684" s="13"/>
      <c r="AX1684" s="13"/>
      <c r="AY1684" s="13"/>
      <c r="AZ1684" s="13"/>
      <c r="BA1684" s="13"/>
      <c r="BB1684" s="13"/>
    </row>
    <row r="1685" spans="1:54" ht="12.75">
      <c r="A1685" s="13"/>
      <c r="B1685" s="13"/>
      <c r="C1685" s="324"/>
      <c r="D1685" s="324"/>
      <c r="E1685" s="324"/>
      <c r="F1685" s="324"/>
      <c r="G1685" s="324"/>
      <c r="H1685" s="324"/>
      <c r="I1685" s="324"/>
      <c r="J1685" s="324"/>
      <c r="K1685" s="324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20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13"/>
      <c r="AR1685" s="13"/>
      <c r="AS1685" s="13"/>
      <c r="AT1685" s="13"/>
      <c r="AU1685" s="13"/>
      <c r="AV1685" s="13"/>
      <c r="AW1685" s="13"/>
      <c r="AX1685" s="13"/>
      <c r="AY1685" s="13"/>
      <c r="AZ1685" s="13"/>
      <c r="BA1685" s="13"/>
      <c r="BB1685" s="13"/>
    </row>
    <row r="1686" spans="1:54" ht="12.75">
      <c r="A1686" s="13"/>
      <c r="B1686" s="13"/>
      <c r="C1686" s="324"/>
      <c r="D1686" s="324"/>
      <c r="E1686" s="324"/>
      <c r="F1686" s="324"/>
      <c r="G1686" s="324"/>
      <c r="H1686" s="324"/>
      <c r="I1686" s="324"/>
      <c r="J1686" s="324"/>
      <c r="K1686" s="324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20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  <c r="AS1686" s="13"/>
      <c r="AT1686" s="13"/>
      <c r="AU1686" s="13"/>
      <c r="AV1686" s="13"/>
      <c r="AW1686" s="13"/>
      <c r="AX1686" s="13"/>
      <c r="AY1686" s="13"/>
      <c r="AZ1686" s="13"/>
      <c r="BA1686" s="13"/>
      <c r="BB1686" s="13"/>
    </row>
    <row r="1687" spans="1:54" ht="12.75">
      <c r="A1687" s="13"/>
      <c r="B1687" s="13"/>
      <c r="C1687" s="324"/>
      <c r="D1687" s="324"/>
      <c r="E1687" s="324"/>
      <c r="F1687" s="324"/>
      <c r="G1687" s="324"/>
      <c r="H1687" s="324"/>
      <c r="I1687" s="324"/>
      <c r="J1687" s="324"/>
      <c r="K1687" s="324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20"/>
      <c r="AG1687" s="13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13"/>
      <c r="AR1687" s="13"/>
      <c r="AS1687" s="13"/>
      <c r="AT1687" s="13"/>
      <c r="AU1687" s="13"/>
      <c r="AV1687" s="13"/>
      <c r="AW1687" s="13"/>
      <c r="AX1687" s="13"/>
      <c r="AY1687" s="13"/>
      <c r="AZ1687" s="13"/>
      <c r="BA1687" s="13"/>
      <c r="BB1687" s="13"/>
    </row>
    <row r="1688" spans="1:54" ht="12.75">
      <c r="A1688" s="13"/>
      <c r="B1688" s="13"/>
      <c r="C1688" s="324"/>
      <c r="D1688" s="324"/>
      <c r="E1688" s="324"/>
      <c r="F1688" s="324"/>
      <c r="G1688" s="324"/>
      <c r="H1688" s="324"/>
      <c r="I1688" s="324"/>
      <c r="J1688" s="324"/>
      <c r="K1688" s="324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20"/>
      <c r="AG1688" s="13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13"/>
      <c r="AR1688" s="13"/>
      <c r="AS1688" s="13"/>
      <c r="AT1688" s="13"/>
      <c r="AU1688" s="13"/>
      <c r="AV1688" s="13"/>
      <c r="AW1688" s="13"/>
      <c r="AX1688" s="13"/>
      <c r="AY1688" s="13"/>
      <c r="AZ1688" s="13"/>
      <c r="BA1688" s="13"/>
      <c r="BB1688" s="13"/>
    </row>
    <row r="1689" spans="1:54" ht="12.75">
      <c r="A1689" s="13"/>
      <c r="B1689" s="13"/>
      <c r="C1689" s="324"/>
      <c r="D1689" s="324"/>
      <c r="E1689" s="324"/>
      <c r="F1689" s="324"/>
      <c r="G1689" s="324"/>
      <c r="H1689" s="324"/>
      <c r="I1689" s="324"/>
      <c r="J1689" s="324"/>
      <c r="K1689" s="324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20"/>
      <c r="AG1689" s="13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13"/>
      <c r="AR1689" s="13"/>
      <c r="AS1689" s="13"/>
      <c r="AT1689" s="13"/>
      <c r="AU1689" s="13"/>
      <c r="AV1689" s="13"/>
      <c r="AW1689" s="13"/>
      <c r="AX1689" s="13"/>
      <c r="AY1689" s="13"/>
      <c r="AZ1689" s="13"/>
      <c r="BA1689" s="13"/>
      <c r="BB1689" s="13"/>
    </row>
    <row r="1690" spans="1:54" ht="12.75">
      <c r="A1690" s="13"/>
      <c r="B1690" s="13"/>
      <c r="C1690" s="324"/>
      <c r="D1690" s="324"/>
      <c r="E1690" s="324"/>
      <c r="F1690" s="324"/>
      <c r="G1690" s="324"/>
      <c r="H1690" s="324"/>
      <c r="I1690" s="324"/>
      <c r="J1690" s="324"/>
      <c r="K1690" s="324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20"/>
      <c r="AG1690" s="13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13"/>
      <c r="AR1690" s="13"/>
      <c r="AS1690" s="13"/>
      <c r="AT1690" s="13"/>
      <c r="AU1690" s="13"/>
      <c r="AV1690" s="13"/>
      <c r="AW1690" s="13"/>
      <c r="AX1690" s="13"/>
      <c r="AY1690" s="13"/>
      <c r="AZ1690" s="13"/>
      <c r="BA1690" s="13"/>
      <c r="BB1690" s="13"/>
    </row>
    <row r="1691" spans="1:54" ht="12.75">
      <c r="A1691" s="13"/>
      <c r="B1691" s="13"/>
      <c r="C1691" s="324"/>
      <c r="D1691" s="324"/>
      <c r="E1691" s="324"/>
      <c r="F1691" s="324"/>
      <c r="G1691" s="324"/>
      <c r="H1691" s="324"/>
      <c r="I1691" s="324"/>
      <c r="J1691" s="324"/>
      <c r="K1691" s="324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20"/>
      <c r="AG1691" s="13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13"/>
      <c r="AR1691" s="13"/>
      <c r="AS1691" s="13"/>
      <c r="AT1691" s="13"/>
      <c r="AU1691" s="13"/>
      <c r="AV1691" s="13"/>
      <c r="AW1691" s="13"/>
      <c r="AX1691" s="13"/>
      <c r="AY1691" s="13"/>
      <c r="AZ1691" s="13"/>
      <c r="BA1691" s="13"/>
      <c r="BB1691" s="13"/>
    </row>
    <row r="1692" spans="1:54" ht="12.75">
      <c r="A1692" s="13"/>
      <c r="B1692" s="13"/>
      <c r="C1692" s="324"/>
      <c r="D1692" s="324"/>
      <c r="E1692" s="324"/>
      <c r="F1692" s="324"/>
      <c r="G1692" s="324"/>
      <c r="H1692" s="324"/>
      <c r="I1692" s="324"/>
      <c r="J1692" s="324"/>
      <c r="K1692" s="324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20"/>
      <c r="AG1692" s="13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13"/>
      <c r="AR1692" s="13"/>
      <c r="AS1692" s="13"/>
      <c r="AT1692" s="13"/>
      <c r="AU1692" s="13"/>
      <c r="AV1692" s="13"/>
      <c r="AW1692" s="13"/>
      <c r="AX1692" s="13"/>
      <c r="AY1692" s="13"/>
      <c r="AZ1692" s="13"/>
      <c r="BA1692" s="13"/>
      <c r="BB1692" s="13"/>
    </row>
    <row r="1693" spans="1:54" ht="12.75">
      <c r="A1693" s="13"/>
      <c r="B1693" s="13"/>
      <c r="C1693" s="324"/>
      <c r="D1693" s="324"/>
      <c r="E1693" s="324"/>
      <c r="F1693" s="324"/>
      <c r="G1693" s="324"/>
      <c r="H1693" s="324"/>
      <c r="I1693" s="324"/>
      <c r="J1693" s="324"/>
      <c r="K1693" s="324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20"/>
      <c r="AG1693" s="13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13"/>
      <c r="AR1693" s="13"/>
      <c r="AS1693" s="13"/>
      <c r="AT1693" s="13"/>
      <c r="AU1693" s="13"/>
      <c r="AV1693" s="13"/>
      <c r="AW1693" s="13"/>
      <c r="AX1693" s="13"/>
      <c r="AY1693" s="13"/>
      <c r="AZ1693" s="13"/>
      <c r="BA1693" s="13"/>
      <c r="BB1693" s="13"/>
    </row>
    <row r="1694" spans="1:54" ht="12.75">
      <c r="A1694" s="13"/>
      <c r="B1694" s="13"/>
      <c r="C1694" s="324"/>
      <c r="D1694" s="324"/>
      <c r="E1694" s="324"/>
      <c r="F1694" s="324"/>
      <c r="G1694" s="324"/>
      <c r="H1694" s="324"/>
      <c r="I1694" s="324"/>
      <c r="J1694" s="324"/>
      <c r="K1694" s="324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20"/>
      <c r="AG1694" s="13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13"/>
      <c r="AR1694" s="13"/>
      <c r="AS1694" s="13"/>
      <c r="AT1694" s="13"/>
      <c r="AU1694" s="13"/>
      <c r="AV1694" s="13"/>
      <c r="AW1694" s="13"/>
      <c r="AX1694" s="13"/>
      <c r="AY1694" s="13"/>
      <c r="AZ1694" s="13"/>
      <c r="BA1694" s="13"/>
      <c r="BB1694" s="13"/>
    </row>
    <row r="1695" spans="1:54" ht="12.75">
      <c r="A1695" s="13"/>
      <c r="B1695" s="13"/>
      <c r="C1695" s="324"/>
      <c r="D1695" s="324"/>
      <c r="E1695" s="324"/>
      <c r="F1695" s="324"/>
      <c r="G1695" s="324"/>
      <c r="H1695" s="324"/>
      <c r="I1695" s="324"/>
      <c r="J1695" s="324"/>
      <c r="K1695" s="324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20"/>
      <c r="AG1695" s="13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13"/>
      <c r="AR1695" s="13"/>
      <c r="AS1695" s="13"/>
      <c r="AT1695" s="13"/>
      <c r="AU1695" s="13"/>
      <c r="AV1695" s="13"/>
      <c r="AW1695" s="13"/>
      <c r="AX1695" s="13"/>
      <c r="AY1695" s="13"/>
      <c r="AZ1695" s="13"/>
      <c r="BA1695" s="13"/>
      <c r="BB1695" s="13"/>
    </row>
    <row r="1696" spans="1:54" ht="12.75">
      <c r="A1696" s="13"/>
      <c r="B1696" s="13"/>
      <c r="C1696" s="324"/>
      <c r="D1696" s="324"/>
      <c r="E1696" s="324"/>
      <c r="F1696" s="324"/>
      <c r="G1696" s="324"/>
      <c r="H1696" s="324"/>
      <c r="I1696" s="324"/>
      <c r="J1696" s="324"/>
      <c r="K1696" s="324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20"/>
      <c r="AG1696" s="13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13"/>
      <c r="AR1696" s="13"/>
      <c r="AS1696" s="13"/>
      <c r="AT1696" s="13"/>
      <c r="AU1696" s="13"/>
      <c r="AV1696" s="13"/>
      <c r="AW1696" s="13"/>
      <c r="AX1696" s="13"/>
      <c r="AY1696" s="13"/>
      <c r="AZ1696" s="13"/>
      <c r="BA1696" s="13"/>
      <c r="BB1696" s="13"/>
    </row>
    <row r="1697" spans="1:54" ht="12.75">
      <c r="A1697" s="13"/>
      <c r="B1697" s="13"/>
      <c r="C1697" s="324"/>
      <c r="D1697" s="324"/>
      <c r="E1697" s="324"/>
      <c r="F1697" s="324"/>
      <c r="G1697" s="324"/>
      <c r="H1697" s="324"/>
      <c r="I1697" s="324"/>
      <c r="J1697" s="324"/>
      <c r="K1697" s="324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20"/>
      <c r="AG1697" s="13"/>
      <c r="AH1697" s="13"/>
      <c r="AI1697" s="13"/>
      <c r="AJ1697" s="13"/>
      <c r="AK1697" s="13"/>
      <c r="AL1697" s="13"/>
      <c r="AM1697" s="13"/>
      <c r="AN1697" s="13"/>
      <c r="AO1697" s="13"/>
      <c r="AP1697" s="13"/>
      <c r="AQ1697" s="13"/>
      <c r="AR1697" s="13"/>
      <c r="AS1697" s="13"/>
      <c r="AT1697" s="13"/>
      <c r="AU1697" s="13"/>
      <c r="AV1697" s="13"/>
      <c r="AW1697" s="13"/>
      <c r="AX1697" s="13"/>
      <c r="AY1697" s="13"/>
      <c r="AZ1697" s="13"/>
      <c r="BA1697" s="13"/>
      <c r="BB1697" s="13"/>
    </row>
    <row r="1698" spans="1:54" ht="12.75">
      <c r="A1698" s="13"/>
      <c r="B1698" s="13"/>
      <c r="C1698" s="324"/>
      <c r="D1698" s="324"/>
      <c r="E1698" s="324"/>
      <c r="F1698" s="324"/>
      <c r="G1698" s="324"/>
      <c r="H1698" s="324"/>
      <c r="I1698" s="324"/>
      <c r="J1698" s="324"/>
      <c r="K1698" s="324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20"/>
      <c r="AG1698" s="13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13"/>
      <c r="AR1698" s="13"/>
      <c r="AS1698" s="13"/>
      <c r="AT1698" s="13"/>
      <c r="AU1698" s="13"/>
      <c r="AV1698" s="13"/>
      <c r="AW1698" s="13"/>
      <c r="AX1698" s="13"/>
      <c r="AY1698" s="13"/>
      <c r="AZ1698" s="13"/>
      <c r="BA1698" s="13"/>
      <c r="BB1698" s="13"/>
    </row>
    <row r="1699" spans="1:54" ht="12.75">
      <c r="A1699" s="13"/>
      <c r="B1699" s="13"/>
      <c r="C1699" s="324"/>
      <c r="D1699" s="324"/>
      <c r="E1699" s="324"/>
      <c r="F1699" s="324"/>
      <c r="G1699" s="324"/>
      <c r="H1699" s="324"/>
      <c r="I1699" s="324"/>
      <c r="J1699" s="324"/>
      <c r="K1699" s="324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20"/>
      <c r="AG1699" s="13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13"/>
      <c r="AR1699" s="13"/>
      <c r="AS1699" s="13"/>
      <c r="AT1699" s="13"/>
      <c r="AU1699" s="13"/>
      <c r="AV1699" s="13"/>
      <c r="AW1699" s="13"/>
      <c r="AX1699" s="13"/>
      <c r="AY1699" s="13"/>
      <c r="AZ1699" s="13"/>
      <c r="BA1699" s="13"/>
      <c r="BB1699" s="13"/>
    </row>
    <row r="1700" spans="1:54" ht="12.75">
      <c r="A1700" s="13"/>
      <c r="B1700" s="13"/>
      <c r="C1700" s="324"/>
      <c r="D1700" s="324"/>
      <c r="E1700" s="324"/>
      <c r="F1700" s="324"/>
      <c r="G1700" s="324"/>
      <c r="H1700" s="324"/>
      <c r="I1700" s="324"/>
      <c r="J1700" s="324"/>
      <c r="K1700" s="324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20"/>
      <c r="AG1700" s="13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13"/>
      <c r="AR1700" s="13"/>
      <c r="AS1700" s="13"/>
      <c r="AT1700" s="13"/>
      <c r="AU1700" s="13"/>
      <c r="AV1700" s="13"/>
      <c r="AW1700" s="13"/>
      <c r="AX1700" s="13"/>
      <c r="AY1700" s="13"/>
      <c r="AZ1700" s="13"/>
      <c r="BA1700" s="13"/>
      <c r="BB1700" s="13"/>
    </row>
    <row r="1701" spans="1:54" ht="12.75">
      <c r="A1701" s="13"/>
      <c r="B1701" s="13"/>
      <c r="C1701" s="324"/>
      <c r="D1701" s="324"/>
      <c r="E1701" s="324"/>
      <c r="F1701" s="324"/>
      <c r="G1701" s="324"/>
      <c r="H1701" s="324"/>
      <c r="I1701" s="324"/>
      <c r="J1701" s="324"/>
      <c r="K1701" s="324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20"/>
      <c r="AG1701" s="13"/>
      <c r="AH1701" s="13"/>
      <c r="AI1701" s="13"/>
      <c r="AJ1701" s="13"/>
      <c r="AK1701" s="13"/>
      <c r="AL1701" s="13"/>
      <c r="AM1701" s="13"/>
      <c r="AN1701" s="13"/>
      <c r="AO1701" s="13"/>
      <c r="AP1701" s="13"/>
      <c r="AQ1701" s="13"/>
      <c r="AR1701" s="13"/>
      <c r="AS1701" s="13"/>
      <c r="AT1701" s="13"/>
      <c r="AU1701" s="13"/>
      <c r="AV1701" s="13"/>
      <c r="AW1701" s="13"/>
      <c r="AX1701" s="13"/>
      <c r="AY1701" s="13"/>
      <c r="AZ1701" s="13"/>
      <c r="BA1701" s="13"/>
      <c r="BB1701" s="13"/>
    </row>
    <row r="1702" spans="1:54" ht="12.75">
      <c r="A1702" s="13"/>
      <c r="B1702" s="13"/>
      <c r="C1702" s="324"/>
      <c r="D1702" s="324"/>
      <c r="E1702" s="324"/>
      <c r="F1702" s="324"/>
      <c r="G1702" s="324"/>
      <c r="H1702" s="324"/>
      <c r="I1702" s="324"/>
      <c r="J1702" s="324"/>
      <c r="K1702" s="324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20"/>
      <c r="AG1702" s="13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13"/>
      <c r="AR1702" s="13"/>
      <c r="AS1702" s="13"/>
      <c r="AT1702" s="13"/>
      <c r="AU1702" s="13"/>
      <c r="AV1702" s="13"/>
      <c r="AW1702" s="13"/>
      <c r="AX1702" s="13"/>
      <c r="AY1702" s="13"/>
      <c r="AZ1702" s="13"/>
      <c r="BA1702" s="13"/>
      <c r="BB1702" s="13"/>
    </row>
    <row r="1703" spans="1:54" ht="12.75">
      <c r="A1703" s="13"/>
      <c r="B1703" s="13"/>
      <c r="C1703" s="324"/>
      <c r="D1703" s="324"/>
      <c r="E1703" s="324"/>
      <c r="F1703" s="324"/>
      <c r="G1703" s="324"/>
      <c r="H1703" s="324"/>
      <c r="I1703" s="324"/>
      <c r="J1703" s="324"/>
      <c r="K1703" s="324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20"/>
      <c r="AG1703" s="13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13"/>
      <c r="AR1703" s="13"/>
      <c r="AS1703" s="13"/>
      <c r="AT1703" s="13"/>
      <c r="AU1703" s="13"/>
      <c r="AV1703" s="13"/>
      <c r="AW1703" s="13"/>
      <c r="AX1703" s="13"/>
      <c r="AY1703" s="13"/>
      <c r="AZ1703" s="13"/>
      <c r="BA1703" s="13"/>
      <c r="BB1703" s="13"/>
    </row>
    <row r="1704" spans="1:54" ht="12.75">
      <c r="A1704" s="13"/>
      <c r="B1704" s="13"/>
      <c r="C1704" s="324"/>
      <c r="D1704" s="324"/>
      <c r="E1704" s="324"/>
      <c r="F1704" s="324"/>
      <c r="G1704" s="324"/>
      <c r="H1704" s="324"/>
      <c r="I1704" s="324"/>
      <c r="J1704" s="324"/>
      <c r="K1704" s="324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20"/>
      <c r="AG1704" s="13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13"/>
      <c r="AR1704" s="13"/>
      <c r="AS1704" s="13"/>
      <c r="AT1704" s="13"/>
      <c r="AU1704" s="13"/>
      <c r="AV1704" s="13"/>
      <c r="AW1704" s="13"/>
      <c r="AX1704" s="13"/>
      <c r="AY1704" s="13"/>
      <c r="AZ1704" s="13"/>
      <c r="BA1704" s="13"/>
      <c r="BB1704" s="13"/>
    </row>
    <row r="1705" spans="1:54" ht="12.75">
      <c r="A1705" s="13"/>
      <c r="B1705" s="13"/>
      <c r="C1705" s="324"/>
      <c r="D1705" s="324"/>
      <c r="E1705" s="324"/>
      <c r="F1705" s="324"/>
      <c r="G1705" s="324"/>
      <c r="H1705" s="324"/>
      <c r="I1705" s="324"/>
      <c r="J1705" s="324"/>
      <c r="K1705" s="324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20"/>
      <c r="AG1705" s="13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13"/>
      <c r="AR1705" s="13"/>
      <c r="AS1705" s="13"/>
      <c r="AT1705" s="13"/>
      <c r="AU1705" s="13"/>
      <c r="AV1705" s="13"/>
      <c r="AW1705" s="13"/>
      <c r="AX1705" s="13"/>
      <c r="AY1705" s="13"/>
      <c r="AZ1705" s="13"/>
      <c r="BA1705" s="13"/>
      <c r="BB1705" s="13"/>
    </row>
    <row r="1706" spans="1:54" ht="12.75">
      <c r="A1706" s="13"/>
      <c r="B1706" s="13"/>
      <c r="C1706" s="324"/>
      <c r="D1706" s="324"/>
      <c r="E1706" s="324"/>
      <c r="F1706" s="324"/>
      <c r="G1706" s="324"/>
      <c r="H1706" s="324"/>
      <c r="I1706" s="324"/>
      <c r="J1706" s="324"/>
      <c r="K1706" s="324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20"/>
      <c r="AG1706" s="13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13"/>
      <c r="AR1706" s="13"/>
      <c r="AS1706" s="13"/>
      <c r="AT1706" s="13"/>
      <c r="AU1706" s="13"/>
      <c r="AV1706" s="13"/>
      <c r="AW1706" s="13"/>
      <c r="AX1706" s="13"/>
      <c r="AY1706" s="13"/>
      <c r="AZ1706" s="13"/>
      <c r="BA1706" s="13"/>
      <c r="BB1706" s="13"/>
    </row>
    <row r="1707" spans="1:54" ht="12.75">
      <c r="A1707" s="13"/>
      <c r="B1707" s="13"/>
      <c r="C1707" s="324"/>
      <c r="D1707" s="324"/>
      <c r="E1707" s="324"/>
      <c r="F1707" s="324"/>
      <c r="G1707" s="324"/>
      <c r="H1707" s="324"/>
      <c r="I1707" s="324"/>
      <c r="J1707" s="324"/>
      <c r="K1707" s="324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20"/>
      <c r="AG1707" s="13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13"/>
      <c r="AR1707" s="13"/>
      <c r="AS1707" s="13"/>
      <c r="AT1707" s="13"/>
      <c r="AU1707" s="13"/>
      <c r="AV1707" s="13"/>
      <c r="AW1707" s="13"/>
      <c r="AX1707" s="13"/>
      <c r="AY1707" s="13"/>
      <c r="AZ1707" s="13"/>
      <c r="BA1707" s="13"/>
      <c r="BB1707" s="13"/>
    </row>
    <row r="1708" spans="1:54" ht="12.75">
      <c r="A1708" s="13"/>
      <c r="B1708" s="13"/>
      <c r="C1708" s="324"/>
      <c r="D1708" s="324"/>
      <c r="E1708" s="324"/>
      <c r="F1708" s="324"/>
      <c r="G1708" s="324"/>
      <c r="H1708" s="324"/>
      <c r="I1708" s="324"/>
      <c r="J1708" s="324"/>
      <c r="K1708" s="324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20"/>
      <c r="AG1708" s="13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13"/>
      <c r="AR1708" s="13"/>
      <c r="AS1708" s="13"/>
      <c r="AT1708" s="13"/>
      <c r="AU1708" s="13"/>
      <c r="AV1708" s="13"/>
      <c r="AW1708" s="13"/>
      <c r="AX1708" s="13"/>
      <c r="AY1708" s="13"/>
      <c r="AZ1708" s="13"/>
      <c r="BA1708" s="13"/>
      <c r="BB1708" s="13"/>
    </row>
    <row r="1709" spans="1:54" ht="12.75">
      <c r="A1709" s="13"/>
      <c r="B1709" s="13"/>
      <c r="C1709" s="324"/>
      <c r="D1709" s="324"/>
      <c r="E1709" s="324"/>
      <c r="F1709" s="324"/>
      <c r="G1709" s="324"/>
      <c r="H1709" s="324"/>
      <c r="I1709" s="324"/>
      <c r="J1709" s="324"/>
      <c r="K1709" s="324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20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/>
      <c r="AQ1709" s="13"/>
      <c r="AR1709" s="13"/>
      <c r="AS1709" s="13"/>
      <c r="AT1709" s="13"/>
      <c r="AU1709" s="13"/>
      <c r="AV1709" s="13"/>
      <c r="AW1709" s="13"/>
      <c r="AX1709" s="13"/>
      <c r="AY1709" s="13"/>
      <c r="AZ1709" s="13"/>
      <c r="BA1709" s="13"/>
      <c r="BB1709" s="13"/>
    </row>
    <row r="1710" spans="1:54" ht="12.75">
      <c r="A1710" s="13"/>
      <c r="B1710" s="13"/>
      <c r="C1710" s="324"/>
      <c r="D1710" s="324"/>
      <c r="E1710" s="324"/>
      <c r="F1710" s="324"/>
      <c r="G1710" s="324"/>
      <c r="H1710" s="324"/>
      <c r="I1710" s="324"/>
      <c r="J1710" s="324"/>
      <c r="K1710" s="324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20"/>
      <c r="AG1710" s="13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13"/>
      <c r="AR1710" s="13"/>
      <c r="AS1710" s="13"/>
      <c r="AT1710" s="13"/>
      <c r="AU1710" s="13"/>
      <c r="AV1710" s="13"/>
      <c r="AW1710" s="13"/>
      <c r="AX1710" s="13"/>
      <c r="AY1710" s="13"/>
      <c r="AZ1710" s="13"/>
      <c r="BA1710" s="13"/>
      <c r="BB1710" s="13"/>
    </row>
    <row r="1711" spans="1:54" ht="12.75">
      <c r="A1711" s="13"/>
      <c r="B1711" s="13"/>
      <c r="C1711" s="324"/>
      <c r="D1711" s="324"/>
      <c r="E1711" s="324"/>
      <c r="F1711" s="324"/>
      <c r="G1711" s="324"/>
      <c r="H1711" s="324"/>
      <c r="I1711" s="324"/>
      <c r="J1711" s="324"/>
      <c r="K1711" s="324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20"/>
      <c r="AG1711" s="13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13"/>
      <c r="AR1711" s="13"/>
      <c r="AS1711" s="13"/>
      <c r="AT1711" s="13"/>
      <c r="AU1711" s="13"/>
      <c r="AV1711" s="13"/>
      <c r="AW1711" s="13"/>
      <c r="AX1711" s="13"/>
      <c r="AY1711" s="13"/>
      <c r="AZ1711" s="13"/>
      <c r="BA1711" s="13"/>
      <c r="BB1711" s="13"/>
    </row>
    <row r="1712" spans="1:54" ht="12.75">
      <c r="A1712" s="13"/>
      <c r="B1712" s="13"/>
      <c r="C1712" s="324"/>
      <c r="D1712" s="324"/>
      <c r="E1712" s="324"/>
      <c r="F1712" s="324"/>
      <c r="G1712" s="324"/>
      <c r="H1712" s="324"/>
      <c r="I1712" s="324"/>
      <c r="J1712" s="324"/>
      <c r="K1712" s="324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20"/>
      <c r="AG1712" s="13"/>
      <c r="AH1712" s="13"/>
      <c r="AI1712" s="13"/>
      <c r="AJ1712" s="13"/>
      <c r="AK1712" s="13"/>
      <c r="AL1712" s="13"/>
      <c r="AM1712" s="13"/>
      <c r="AN1712" s="13"/>
      <c r="AO1712" s="13"/>
      <c r="AP1712" s="13"/>
      <c r="AQ1712" s="13"/>
      <c r="AR1712" s="13"/>
      <c r="AS1712" s="13"/>
      <c r="AT1712" s="13"/>
      <c r="AU1712" s="13"/>
      <c r="AV1712" s="13"/>
      <c r="AW1712" s="13"/>
      <c r="AX1712" s="13"/>
      <c r="AY1712" s="13"/>
      <c r="AZ1712" s="13"/>
      <c r="BA1712" s="13"/>
      <c r="BB1712" s="13"/>
    </row>
    <row r="1713" spans="1:54" ht="12.75">
      <c r="A1713" s="13"/>
      <c r="B1713" s="13"/>
      <c r="C1713" s="324"/>
      <c r="D1713" s="324"/>
      <c r="E1713" s="324"/>
      <c r="F1713" s="324"/>
      <c r="G1713" s="324"/>
      <c r="H1713" s="324"/>
      <c r="I1713" s="324"/>
      <c r="J1713" s="324"/>
      <c r="K1713" s="324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20"/>
      <c r="AG1713" s="13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13"/>
      <c r="AR1713" s="13"/>
      <c r="AS1713" s="13"/>
      <c r="AT1713" s="13"/>
      <c r="AU1713" s="13"/>
      <c r="AV1713" s="13"/>
      <c r="AW1713" s="13"/>
      <c r="AX1713" s="13"/>
      <c r="AY1713" s="13"/>
      <c r="AZ1713" s="13"/>
      <c r="BA1713" s="13"/>
      <c r="BB1713" s="13"/>
    </row>
    <row r="1714" spans="1:54" ht="12.75">
      <c r="A1714" s="13"/>
      <c r="B1714" s="13"/>
      <c r="C1714" s="324"/>
      <c r="D1714" s="324"/>
      <c r="E1714" s="324"/>
      <c r="F1714" s="324"/>
      <c r="G1714" s="324"/>
      <c r="H1714" s="324"/>
      <c r="I1714" s="324"/>
      <c r="J1714" s="324"/>
      <c r="K1714" s="324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20"/>
      <c r="AG1714" s="13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13"/>
      <c r="AR1714" s="13"/>
      <c r="AS1714" s="13"/>
      <c r="AT1714" s="13"/>
      <c r="AU1714" s="13"/>
      <c r="AV1714" s="13"/>
      <c r="AW1714" s="13"/>
      <c r="AX1714" s="13"/>
      <c r="AY1714" s="13"/>
      <c r="AZ1714" s="13"/>
      <c r="BA1714" s="13"/>
      <c r="BB1714" s="13"/>
    </row>
    <row r="1715" spans="1:54" ht="12.75">
      <c r="A1715" s="13"/>
      <c r="B1715" s="13"/>
      <c r="C1715" s="324"/>
      <c r="D1715" s="324"/>
      <c r="E1715" s="324"/>
      <c r="F1715" s="324"/>
      <c r="G1715" s="324"/>
      <c r="H1715" s="324"/>
      <c r="I1715" s="324"/>
      <c r="J1715" s="324"/>
      <c r="K1715" s="324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20"/>
      <c r="AG1715" s="13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13"/>
      <c r="AR1715" s="13"/>
      <c r="AS1715" s="13"/>
      <c r="AT1715" s="13"/>
      <c r="AU1715" s="13"/>
      <c r="AV1715" s="13"/>
      <c r="AW1715" s="13"/>
      <c r="AX1715" s="13"/>
      <c r="AY1715" s="13"/>
      <c r="AZ1715" s="13"/>
      <c r="BA1715" s="13"/>
      <c r="BB1715" s="13"/>
    </row>
    <row r="1716" spans="1:54" ht="12.75">
      <c r="A1716" s="13"/>
      <c r="B1716" s="13"/>
      <c r="C1716" s="324"/>
      <c r="D1716" s="324"/>
      <c r="E1716" s="324"/>
      <c r="F1716" s="324"/>
      <c r="G1716" s="324"/>
      <c r="H1716" s="324"/>
      <c r="I1716" s="324"/>
      <c r="J1716" s="324"/>
      <c r="K1716" s="324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20"/>
      <c r="AG1716" s="13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13"/>
      <c r="AR1716" s="13"/>
      <c r="AS1716" s="13"/>
      <c r="AT1716" s="13"/>
      <c r="AU1716" s="13"/>
      <c r="AV1716" s="13"/>
      <c r="AW1716" s="13"/>
      <c r="AX1716" s="13"/>
      <c r="AY1716" s="13"/>
      <c r="AZ1716" s="13"/>
      <c r="BA1716" s="13"/>
      <c r="BB1716" s="13"/>
    </row>
    <row r="1717" spans="1:54" ht="12.75">
      <c r="A1717" s="13"/>
      <c r="B1717" s="13"/>
      <c r="C1717" s="324"/>
      <c r="D1717" s="324"/>
      <c r="E1717" s="324"/>
      <c r="F1717" s="324"/>
      <c r="G1717" s="324"/>
      <c r="H1717" s="324"/>
      <c r="I1717" s="324"/>
      <c r="J1717" s="324"/>
      <c r="K1717" s="324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20"/>
      <c r="AG1717" s="13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13"/>
      <c r="AR1717" s="13"/>
      <c r="AS1717" s="13"/>
      <c r="AT1717" s="13"/>
      <c r="AU1717" s="13"/>
      <c r="AV1717" s="13"/>
      <c r="AW1717" s="13"/>
      <c r="AX1717" s="13"/>
      <c r="AY1717" s="13"/>
      <c r="AZ1717" s="13"/>
      <c r="BA1717" s="13"/>
      <c r="BB1717" s="13"/>
    </row>
    <row r="1718" spans="1:54" ht="12.75">
      <c r="A1718" s="13"/>
      <c r="B1718" s="13"/>
      <c r="C1718" s="324"/>
      <c r="D1718" s="324"/>
      <c r="E1718" s="324"/>
      <c r="F1718" s="324"/>
      <c r="G1718" s="324"/>
      <c r="H1718" s="324"/>
      <c r="I1718" s="324"/>
      <c r="J1718" s="324"/>
      <c r="K1718" s="324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20"/>
      <c r="AG1718" s="13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13"/>
      <c r="AR1718" s="13"/>
      <c r="AS1718" s="13"/>
      <c r="AT1718" s="13"/>
      <c r="AU1718" s="13"/>
      <c r="AV1718" s="13"/>
      <c r="AW1718" s="13"/>
      <c r="AX1718" s="13"/>
      <c r="AY1718" s="13"/>
      <c r="AZ1718" s="13"/>
      <c r="BA1718" s="13"/>
      <c r="BB1718" s="13"/>
    </row>
    <row r="1719" spans="1:54" ht="12.75">
      <c r="A1719" s="13"/>
      <c r="B1719" s="13"/>
      <c r="C1719" s="324"/>
      <c r="D1719" s="324"/>
      <c r="E1719" s="324"/>
      <c r="F1719" s="324"/>
      <c r="G1719" s="324"/>
      <c r="H1719" s="324"/>
      <c r="I1719" s="324"/>
      <c r="J1719" s="324"/>
      <c r="K1719" s="324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20"/>
      <c r="AG1719" s="13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13"/>
      <c r="AR1719" s="13"/>
      <c r="AS1719" s="13"/>
      <c r="AT1719" s="13"/>
      <c r="AU1719" s="13"/>
      <c r="AV1719" s="13"/>
      <c r="AW1719" s="13"/>
      <c r="AX1719" s="13"/>
      <c r="AY1719" s="13"/>
      <c r="AZ1719" s="13"/>
      <c r="BA1719" s="13"/>
      <c r="BB1719" s="13"/>
    </row>
    <row r="1720" spans="1:54" ht="12.75">
      <c r="A1720" s="13"/>
      <c r="B1720" s="13"/>
      <c r="C1720" s="324"/>
      <c r="D1720" s="324"/>
      <c r="E1720" s="324"/>
      <c r="F1720" s="324"/>
      <c r="G1720" s="324"/>
      <c r="H1720" s="324"/>
      <c r="I1720" s="324"/>
      <c r="J1720" s="324"/>
      <c r="K1720" s="324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20"/>
      <c r="AG1720" s="13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13"/>
      <c r="AR1720" s="13"/>
      <c r="AS1720" s="13"/>
      <c r="AT1720" s="13"/>
      <c r="AU1720" s="13"/>
      <c r="AV1720" s="13"/>
      <c r="AW1720" s="13"/>
      <c r="AX1720" s="13"/>
      <c r="AY1720" s="13"/>
      <c r="AZ1720" s="13"/>
      <c r="BA1720" s="13"/>
      <c r="BB1720" s="13"/>
    </row>
    <row r="1721" spans="1:54" ht="12.75">
      <c r="A1721" s="13"/>
      <c r="B1721" s="13"/>
      <c r="C1721" s="324"/>
      <c r="D1721" s="324"/>
      <c r="E1721" s="324"/>
      <c r="F1721" s="324"/>
      <c r="G1721" s="324"/>
      <c r="H1721" s="324"/>
      <c r="I1721" s="324"/>
      <c r="J1721" s="324"/>
      <c r="K1721" s="324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20"/>
      <c r="AG1721" s="13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13"/>
      <c r="AR1721" s="13"/>
      <c r="AS1721" s="13"/>
      <c r="AT1721" s="13"/>
      <c r="AU1721" s="13"/>
      <c r="AV1721" s="13"/>
      <c r="AW1721" s="13"/>
      <c r="AX1721" s="13"/>
      <c r="AY1721" s="13"/>
      <c r="AZ1721" s="13"/>
      <c r="BA1721" s="13"/>
      <c r="BB1721" s="13"/>
    </row>
    <row r="1722" spans="1:54" ht="12.75">
      <c r="A1722" s="13"/>
      <c r="B1722" s="13"/>
      <c r="C1722" s="324"/>
      <c r="D1722" s="324"/>
      <c r="E1722" s="324"/>
      <c r="F1722" s="324"/>
      <c r="G1722" s="324"/>
      <c r="H1722" s="324"/>
      <c r="I1722" s="324"/>
      <c r="J1722" s="324"/>
      <c r="K1722" s="324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20"/>
      <c r="AG1722" s="13"/>
      <c r="AH1722" s="13"/>
      <c r="AI1722" s="13"/>
      <c r="AJ1722" s="13"/>
      <c r="AK1722" s="13"/>
      <c r="AL1722" s="13"/>
      <c r="AM1722" s="13"/>
      <c r="AN1722" s="13"/>
      <c r="AO1722" s="13"/>
      <c r="AP1722" s="13"/>
      <c r="AQ1722" s="13"/>
      <c r="AR1722" s="13"/>
      <c r="AS1722" s="13"/>
      <c r="AT1722" s="13"/>
      <c r="AU1722" s="13"/>
      <c r="AV1722" s="13"/>
      <c r="AW1722" s="13"/>
      <c r="AX1722" s="13"/>
      <c r="AY1722" s="13"/>
      <c r="AZ1722" s="13"/>
      <c r="BA1722" s="13"/>
      <c r="BB1722" s="13"/>
    </row>
    <row r="1723" spans="1:54" ht="12.75">
      <c r="A1723" s="13"/>
      <c r="B1723" s="13"/>
      <c r="C1723" s="324"/>
      <c r="D1723" s="324"/>
      <c r="E1723" s="324"/>
      <c r="F1723" s="324"/>
      <c r="G1723" s="324"/>
      <c r="H1723" s="324"/>
      <c r="I1723" s="324"/>
      <c r="J1723" s="324"/>
      <c r="K1723" s="324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20"/>
      <c r="AG1723" s="13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13"/>
      <c r="AR1723" s="13"/>
      <c r="AS1723" s="13"/>
      <c r="AT1723" s="13"/>
      <c r="AU1723" s="13"/>
      <c r="AV1723" s="13"/>
      <c r="AW1723" s="13"/>
      <c r="AX1723" s="13"/>
      <c r="AY1723" s="13"/>
      <c r="AZ1723" s="13"/>
      <c r="BA1723" s="13"/>
      <c r="BB1723" s="13"/>
    </row>
    <row r="1724" spans="1:54" ht="12.75">
      <c r="A1724" s="13"/>
      <c r="B1724" s="13"/>
      <c r="C1724" s="324"/>
      <c r="D1724" s="324"/>
      <c r="E1724" s="324"/>
      <c r="F1724" s="324"/>
      <c r="G1724" s="324"/>
      <c r="H1724" s="324"/>
      <c r="I1724" s="324"/>
      <c r="J1724" s="324"/>
      <c r="K1724" s="324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20"/>
      <c r="AG1724" s="13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13"/>
      <c r="AR1724" s="13"/>
      <c r="AS1724" s="13"/>
      <c r="AT1724" s="13"/>
      <c r="AU1724" s="13"/>
      <c r="AV1724" s="13"/>
      <c r="AW1724" s="13"/>
      <c r="AX1724" s="13"/>
      <c r="AY1724" s="13"/>
      <c r="AZ1724" s="13"/>
      <c r="BA1724" s="13"/>
      <c r="BB1724" s="13"/>
    </row>
    <row r="1725" spans="1:54" ht="12.75">
      <c r="A1725" s="13"/>
      <c r="B1725" s="13"/>
      <c r="C1725" s="324"/>
      <c r="D1725" s="324"/>
      <c r="E1725" s="324"/>
      <c r="F1725" s="324"/>
      <c r="G1725" s="324"/>
      <c r="H1725" s="324"/>
      <c r="I1725" s="324"/>
      <c r="J1725" s="324"/>
      <c r="K1725" s="324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20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13"/>
      <c r="AR1725" s="13"/>
      <c r="AS1725" s="13"/>
      <c r="AT1725" s="13"/>
      <c r="AU1725" s="13"/>
      <c r="AV1725" s="13"/>
      <c r="AW1725" s="13"/>
      <c r="AX1725" s="13"/>
      <c r="AY1725" s="13"/>
      <c r="AZ1725" s="13"/>
      <c r="BA1725" s="13"/>
      <c r="BB1725" s="13"/>
    </row>
    <row r="1726" spans="1:54" ht="12.75">
      <c r="A1726" s="13"/>
      <c r="B1726" s="13"/>
      <c r="C1726" s="324"/>
      <c r="D1726" s="324"/>
      <c r="E1726" s="324"/>
      <c r="F1726" s="324"/>
      <c r="G1726" s="324"/>
      <c r="H1726" s="324"/>
      <c r="I1726" s="324"/>
      <c r="J1726" s="324"/>
      <c r="K1726" s="324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20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13"/>
      <c r="AR1726" s="13"/>
      <c r="AS1726" s="13"/>
      <c r="AT1726" s="13"/>
      <c r="AU1726" s="13"/>
      <c r="AV1726" s="13"/>
      <c r="AW1726" s="13"/>
      <c r="AX1726" s="13"/>
      <c r="AY1726" s="13"/>
      <c r="AZ1726" s="13"/>
      <c r="BA1726" s="13"/>
      <c r="BB1726" s="13"/>
    </row>
    <row r="1727" spans="1:54" ht="12.75">
      <c r="A1727" s="13"/>
      <c r="B1727" s="13"/>
      <c r="C1727" s="324"/>
      <c r="D1727" s="324"/>
      <c r="E1727" s="324"/>
      <c r="F1727" s="324"/>
      <c r="G1727" s="324"/>
      <c r="H1727" s="324"/>
      <c r="I1727" s="324"/>
      <c r="J1727" s="324"/>
      <c r="K1727" s="324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20"/>
      <c r="AG1727" s="13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13"/>
      <c r="AR1727" s="13"/>
      <c r="AS1727" s="13"/>
      <c r="AT1727" s="13"/>
      <c r="AU1727" s="13"/>
      <c r="AV1727" s="13"/>
      <c r="AW1727" s="13"/>
      <c r="AX1727" s="13"/>
      <c r="AY1727" s="13"/>
      <c r="AZ1727" s="13"/>
      <c r="BA1727" s="13"/>
      <c r="BB1727" s="13"/>
    </row>
    <row r="1728" spans="1:54" ht="12.75">
      <c r="A1728" s="13"/>
      <c r="B1728" s="13"/>
      <c r="C1728" s="324"/>
      <c r="D1728" s="324"/>
      <c r="E1728" s="324"/>
      <c r="F1728" s="324"/>
      <c r="G1728" s="324"/>
      <c r="H1728" s="324"/>
      <c r="I1728" s="324"/>
      <c r="J1728" s="324"/>
      <c r="K1728" s="324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20"/>
      <c r="AG1728" s="13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13"/>
      <c r="AR1728" s="13"/>
      <c r="AS1728" s="13"/>
      <c r="AT1728" s="13"/>
      <c r="AU1728" s="13"/>
      <c r="AV1728" s="13"/>
      <c r="AW1728" s="13"/>
      <c r="AX1728" s="13"/>
      <c r="AY1728" s="13"/>
      <c r="AZ1728" s="13"/>
      <c r="BA1728" s="13"/>
      <c r="BB1728" s="13"/>
    </row>
    <row r="1729" spans="1:54" ht="12.75">
      <c r="A1729" s="13"/>
      <c r="B1729" s="13"/>
      <c r="C1729" s="324"/>
      <c r="D1729" s="324"/>
      <c r="E1729" s="324"/>
      <c r="F1729" s="324"/>
      <c r="G1729" s="324"/>
      <c r="H1729" s="324"/>
      <c r="I1729" s="324"/>
      <c r="J1729" s="324"/>
      <c r="K1729" s="324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20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13"/>
      <c r="AR1729" s="13"/>
      <c r="AS1729" s="13"/>
      <c r="AT1729" s="13"/>
      <c r="AU1729" s="13"/>
      <c r="AV1729" s="13"/>
      <c r="AW1729" s="13"/>
      <c r="AX1729" s="13"/>
      <c r="AY1729" s="13"/>
      <c r="AZ1729" s="13"/>
      <c r="BA1729" s="13"/>
      <c r="BB1729" s="13"/>
    </row>
    <row r="1730" spans="1:54" ht="12.75">
      <c r="A1730" s="13"/>
      <c r="B1730" s="13"/>
      <c r="C1730" s="324"/>
      <c r="D1730" s="324"/>
      <c r="E1730" s="324"/>
      <c r="F1730" s="324"/>
      <c r="G1730" s="324"/>
      <c r="H1730" s="324"/>
      <c r="I1730" s="324"/>
      <c r="J1730" s="324"/>
      <c r="K1730" s="324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20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13"/>
      <c r="AR1730" s="13"/>
      <c r="AS1730" s="13"/>
      <c r="AT1730" s="13"/>
      <c r="AU1730" s="13"/>
      <c r="AV1730" s="13"/>
      <c r="AW1730" s="13"/>
      <c r="AX1730" s="13"/>
      <c r="AY1730" s="13"/>
      <c r="AZ1730" s="13"/>
      <c r="BA1730" s="13"/>
      <c r="BB1730" s="13"/>
    </row>
    <row r="1731" spans="1:54" ht="12.75">
      <c r="A1731" s="13"/>
      <c r="B1731" s="13"/>
      <c r="C1731" s="324"/>
      <c r="D1731" s="324"/>
      <c r="E1731" s="324"/>
      <c r="F1731" s="324"/>
      <c r="G1731" s="324"/>
      <c r="H1731" s="324"/>
      <c r="I1731" s="324"/>
      <c r="J1731" s="324"/>
      <c r="K1731" s="324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20"/>
      <c r="AG1731" s="13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13"/>
      <c r="AR1731" s="13"/>
      <c r="AS1731" s="13"/>
      <c r="AT1731" s="13"/>
      <c r="AU1731" s="13"/>
      <c r="AV1731" s="13"/>
      <c r="AW1731" s="13"/>
      <c r="AX1731" s="13"/>
      <c r="AY1731" s="13"/>
      <c r="AZ1731" s="13"/>
      <c r="BA1731" s="13"/>
      <c r="BB1731" s="13"/>
    </row>
    <row r="1732" spans="1:54" ht="12.75">
      <c r="A1732" s="13"/>
      <c r="B1732" s="13"/>
      <c r="C1732" s="324"/>
      <c r="D1732" s="324"/>
      <c r="E1732" s="324"/>
      <c r="F1732" s="324"/>
      <c r="G1732" s="324"/>
      <c r="H1732" s="324"/>
      <c r="I1732" s="324"/>
      <c r="J1732" s="324"/>
      <c r="K1732" s="324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20"/>
      <c r="AG1732" s="13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13"/>
      <c r="AR1732" s="13"/>
      <c r="AS1732" s="13"/>
      <c r="AT1732" s="13"/>
      <c r="AU1732" s="13"/>
      <c r="AV1732" s="13"/>
      <c r="AW1732" s="13"/>
      <c r="AX1732" s="13"/>
      <c r="AY1732" s="13"/>
      <c r="AZ1732" s="13"/>
      <c r="BA1732" s="13"/>
      <c r="BB1732" s="13"/>
    </row>
    <row r="1733" spans="1:54" ht="12.75">
      <c r="A1733" s="13"/>
      <c r="B1733" s="13"/>
      <c r="C1733" s="324"/>
      <c r="D1733" s="324"/>
      <c r="E1733" s="324"/>
      <c r="F1733" s="324"/>
      <c r="G1733" s="324"/>
      <c r="H1733" s="324"/>
      <c r="I1733" s="324"/>
      <c r="J1733" s="324"/>
      <c r="K1733" s="324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20"/>
      <c r="AG1733" s="13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13"/>
      <c r="AR1733" s="13"/>
      <c r="AS1733" s="13"/>
      <c r="AT1733" s="13"/>
      <c r="AU1733" s="13"/>
      <c r="AV1733" s="13"/>
      <c r="AW1733" s="13"/>
      <c r="AX1733" s="13"/>
      <c r="AY1733" s="13"/>
      <c r="AZ1733" s="13"/>
      <c r="BA1733" s="13"/>
      <c r="BB1733" s="13"/>
    </row>
    <row r="1734" spans="1:54" ht="12.75">
      <c r="A1734" s="13"/>
      <c r="B1734" s="13"/>
      <c r="C1734" s="324"/>
      <c r="D1734" s="324"/>
      <c r="E1734" s="324"/>
      <c r="F1734" s="324"/>
      <c r="G1734" s="324"/>
      <c r="H1734" s="324"/>
      <c r="I1734" s="324"/>
      <c r="J1734" s="324"/>
      <c r="K1734" s="324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20"/>
      <c r="AG1734" s="13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13"/>
      <c r="AR1734" s="13"/>
      <c r="AS1734" s="13"/>
      <c r="AT1734" s="13"/>
      <c r="AU1734" s="13"/>
      <c r="AV1734" s="13"/>
      <c r="AW1734" s="13"/>
      <c r="AX1734" s="13"/>
      <c r="AY1734" s="13"/>
      <c r="AZ1734" s="13"/>
      <c r="BA1734" s="13"/>
      <c r="BB1734" s="13"/>
    </row>
    <row r="1735" spans="1:54" ht="12.75">
      <c r="A1735" s="13"/>
      <c r="B1735" s="13"/>
      <c r="C1735" s="324"/>
      <c r="D1735" s="324"/>
      <c r="E1735" s="324"/>
      <c r="F1735" s="324"/>
      <c r="G1735" s="324"/>
      <c r="H1735" s="324"/>
      <c r="I1735" s="324"/>
      <c r="J1735" s="324"/>
      <c r="K1735" s="324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20"/>
      <c r="AG1735" s="13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13"/>
      <c r="AR1735" s="13"/>
      <c r="AS1735" s="13"/>
      <c r="AT1735" s="13"/>
      <c r="AU1735" s="13"/>
      <c r="AV1735" s="13"/>
      <c r="AW1735" s="13"/>
      <c r="AX1735" s="13"/>
      <c r="AY1735" s="13"/>
      <c r="AZ1735" s="13"/>
      <c r="BA1735" s="13"/>
      <c r="BB1735" s="13"/>
    </row>
    <row r="1736" spans="1:54" ht="12.75">
      <c r="A1736" s="13"/>
      <c r="B1736" s="13"/>
      <c r="C1736" s="324"/>
      <c r="D1736" s="324"/>
      <c r="E1736" s="324"/>
      <c r="F1736" s="324"/>
      <c r="G1736" s="324"/>
      <c r="H1736" s="324"/>
      <c r="I1736" s="324"/>
      <c r="J1736" s="324"/>
      <c r="K1736" s="324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20"/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13"/>
      <c r="AR1736" s="13"/>
      <c r="AS1736" s="13"/>
      <c r="AT1736" s="13"/>
      <c r="AU1736" s="13"/>
      <c r="AV1736" s="13"/>
      <c r="AW1736" s="13"/>
      <c r="AX1736" s="13"/>
      <c r="AY1736" s="13"/>
      <c r="AZ1736" s="13"/>
      <c r="BA1736" s="13"/>
      <c r="BB1736" s="13"/>
    </row>
    <row r="1737" spans="1:54" ht="12.75">
      <c r="A1737" s="13"/>
      <c r="B1737" s="13"/>
      <c r="C1737" s="324"/>
      <c r="D1737" s="324"/>
      <c r="E1737" s="324"/>
      <c r="F1737" s="324"/>
      <c r="G1737" s="324"/>
      <c r="H1737" s="324"/>
      <c r="I1737" s="324"/>
      <c r="J1737" s="324"/>
      <c r="K1737" s="324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20"/>
      <c r="AG1737" s="13"/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13"/>
      <c r="AR1737" s="13"/>
      <c r="AS1737" s="13"/>
      <c r="AT1737" s="13"/>
      <c r="AU1737" s="13"/>
      <c r="AV1737" s="13"/>
      <c r="AW1737" s="13"/>
      <c r="AX1737" s="13"/>
      <c r="AY1737" s="13"/>
      <c r="AZ1737" s="13"/>
      <c r="BA1737" s="13"/>
      <c r="BB1737" s="13"/>
    </row>
    <row r="1738" spans="1:54" ht="12.75">
      <c r="A1738" s="13"/>
      <c r="B1738" s="13"/>
      <c r="C1738" s="324"/>
      <c r="D1738" s="324"/>
      <c r="E1738" s="324"/>
      <c r="F1738" s="324"/>
      <c r="G1738" s="324"/>
      <c r="H1738" s="324"/>
      <c r="I1738" s="324"/>
      <c r="J1738" s="324"/>
      <c r="K1738" s="324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20"/>
      <c r="AG1738" s="13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13"/>
      <c r="AR1738" s="13"/>
      <c r="AS1738" s="13"/>
      <c r="AT1738" s="13"/>
      <c r="AU1738" s="13"/>
      <c r="AV1738" s="13"/>
      <c r="AW1738" s="13"/>
      <c r="AX1738" s="13"/>
      <c r="AY1738" s="13"/>
      <c r="AZ1738" s="13"/>
      <c r="BA1738" s="13"/>
      <c r="BB1738" s="13"/>
    </row>
    <row r="1739" spans="1:54" ht="12.75">
      <c r="A1739" s="13"/>
      <c r="B1739" s="13"/>
      <c r="C1739" s="324"/>
      <c r="D1739" s="324"/>
      <c r="E1739" s="324"/>
      <c r="F1739" s="324"/>
      <c r="G1739" s="324"/>
      <c r="H1739" s="324"/>
      <c r="I1739" s="324"/>
      <c r="J1739" s="324"/>
      <c r="K1739" s="324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20"/>
      <c r="AG1739" s="13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13"/>
      <c r="AR1739" s="13"/>
      <c r="AS1739" s="13"/>
      <c r="AT1739" s="13"/>
      <c r="AU1739" s="13"/>
      <c r="AV1739" s="13"/>
      <c r="AW1739" s="13"/>
      <c r="AX1739" s="13"/>
      <c r="AY1739" s="13"/>
      <c r="AZ1739" s="13"/>
      <c r="BA1739" s="13"/>
      <c r="BB1739" s="13"/>
    </row>
    <row r="1740" spans="1:54" ht="12.75">
      <c r="A1740" s="13"/>
      <c r="B1740" s="13"/>
      <c r="C1740" s="324"/>
      <c r="D1740" s="324"/>
      <c r="E1740" s="324"/>
      <c r="F1740" s="324"/>
      <c r="G1740" s="324"/>
      <c r="H1740" s="324"/>
      <c r="I1740" s="324"/>
      <c r="J1740" s="324"/>
      <c r="K1740" s="324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20"/>
      <c r="AG1740" s="13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13"/>
      <c r="AR1740" s="13"/>
      <c r="AS1740" s="13"/>
      <c r="AT1740" s="13"/>
      <c r="AU1740" s="13"/>
      <c r="AV1740" s="13"/>
      <c r="AW1740" s="13"/>
      <c r="AX1740" s="13"/>
      <c r="AY1740" s="13"/>
      <c r="AZ1740" s="13"/>
      <c r="BA1740" s="13"/>
      <c r="BB1740" s="13"/>
    </row>
    <row r="1741" spans="1:54" ht="12.75">
      <c r="A1741" s="13"/>
      <c r="B1741" s="13"/>
      <c r="C1741" s="324"/>
      <c r="D1741" s="324"/>
      <c r="E1741" s="324"/>
      <c r="F1741" s="324"/>
      <c r="G1741" s="324"/>
      <c r="H1741" s="324"/>
      <c r="I1741" s="324"/>
      <c r="J1741" s="324"/>
      <c r="K1741" s="324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20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/>
      <c r="AQ1741" s="13"/>
      <c r="AR1741" s="13"/>
      <c r="AS1741" s="13"/>
      <c r="AT1741" s="13"/>
      <c r="AU1741" s="13"/>
      <c r="AV1741" s="13"/>
      <c r="AW1741" s="13"/>
      <c r="AX1741" s="13"/>
      <c r="AY1741" s="13"/>
      <c r="AZ1741" s="13"/>
      <c r="BA1741" s="13"/>
      <c r="BB1741" s="13"/>
    </row>
    <row r="1742" spans="1:54" ht="12.75">
      <c r="A1742" s="13"/>
      <c r="B1742" s="13"/>
      <c r="C1742" s="324"/>
      <c r="D1742" s="324"/>
      <c r="E1742" s="324"/>
      <c r="F1742" s="324"/>
      <c r="G1742" s="324"/>
      <c r="H1742" s="324"/>
      <c r="I1742" s="324"/>
      <c r="J1742" s="324"/>
      <c r="K1742" s="324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20"/>
      <c r="AG1742" s="13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13"/>
      <c r="AR1742" s="13"/>
      <c r="AS1742" s="13"/>
      <c r="AT1742" s="13"/>
      <c r="AU1742" s="13"/>
      <c r="AV1742" s="13"/>
      <c r="AW1742" s="13"/>
      <c r="AX1742" s="13"/>
      <c r="AY1742" s="13"/>
      <c r="AZ1742" s="13"/>
      <c r="BA1742" s="13"/>
      <c r="BB1742" s="13"/>
    </row>
    <row r="1743" spans="1:54" ht="12.75">
      <c r="A1743" s="13"/>
      <c r="B1743" s="13"/>
      <c r="C1743" s="324"/>
      <c r="D1743" s="324"/>
      <c r="E1743" s="324"/>
      <c r="F1743" s="324"/>
      <c r="G1743" s="324"/>
      <c r="H1743" s="324"/>
      <c r="I1743" s="324"/>
      <c r="J1743" s="324"/>
      <c r="K1743" s="324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20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13"/>
      <c r="AR1743" s="13"/>
      <c r="AS1743" s="13"/>
      <c r="AT1743" s="13"/>
      <c r="AU1743" s="13"/>
      <c r="AV1743" s="13"/>
      <c r="AW1743" s="13"/>
      <c r="AX1743" s="13"/>
      <c r="AY1743" s="13"/>
      <c r="AZ1743" s="13"/>
      <c r="BA1743" s="13"/>
      <c r="BB1743" s="13"/>
    </row>
    <row r="1744" spans="1:54" ht="12.75">
      <c r="A1744" s="13"/>
      <c r="B1744" s="13"/>
      <c r="C1744" s="324"/>
      <c r="D1744" s="324"/>
      <c r="E1744" s="324"/>
      <c r="F1744" s="324"/>
      <c r="G1744" s="324"/>
      <c r="H1744" s="324"/>
      <c r="I1744" s="324"/>
      <c r="J1744" s="324"/>
      <c r="K1744" s="324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20"/>
      <c r="AG1744" s="13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13"/>
      <c r="AR1744" s="13"/>
      <c r="AS1744" s="13"/>
      <c r="AT1744" s="13"/>
      <c r="AU1744" s="13"/>
      <c r="AV1744" s="13"/>
      <c r="AW1744" s="13"/>
      <c r="AX1744" s="13"/>
      <c r="AY1744" s="13"/>
      <c r="AZ1744" s="13"/>
      <c r="BA1744" s="13"/>
      <c r="BB1744" s="13"/>
    </row>
    <row r="1745" spans="1:54" ht="12.75">
      <c r="A1745" s="13"/>
      <c r="B1745" s="13"/>
      <c r="C1745" s="324"/>
      <c r="D1745" s="324"/>
      <c r="E1745" s="324"/>
      <c r="F1745" s="324"/>
      <c r="G1745" s="324"/>
      <c r="H1745" s="324"/>
      <c r="I1745" s="324"/>
      <c r="J1745" s="324"/>
      <c r="K1745" s="324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20"/>
      <c r="AG1745" s="13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13"/>
      <c r="AR1745" s="13"/>
      <c r="AS1745" s="13"/>
      <c r="AT1745" s="13"/>
      <c r="AU1745" s="13"/>
      <c r="AV1745" s="13"/>
      <c r="AW1745" s="13"/>
      <c r="AX1745" s="13"/>
      <c r="AY1745" s="13"/>
      <c r="AZ1745" s="13"/>
      <c r="BA1745" s="13"/>
      <c r="BB1745" s="13"/>
    </row>
    <row r="1746" spans="1:54" ht="12.75">
      <c r="A1746" s="13"/>
      <c r="B1746" s="13"/>
      <c r="C1746" s="324"/>
      <c r="D1746" s="324"/>
      <c r="E1746" s="324"/>
      <c r="F1746" s="324"/>
      <c r="G1746" s="324"/>
      <c r="H1746" s="324"/>
      <c r="I1746" s="324"/>
      <c r="J1746" s="324"/>
      <c r="K1746" s="324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20"/>
      <c r="AG1746" s="13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13"/>
      <c r="AR1746" s="13"/>
      <c r="AS1746" s="13"/>
      <c r="AT1746" s="13"/>
      <c r="AU1746" s="13"/>
      <c r="AV1746" s="13"/>
      <c r="AW1746" s="13"/>
      <c r="AX1746" s="13"/>
      <c r="AY1746" s="13"/>
      <c r="AZ1746" s="13"/>
      <c r="BA1746" s="13"/>
      <c r="BB1746" s="13"/>
    </row>
    <row r="1747" spans="1:54" ht="12.75">
      <c r="A1747" s="13"/>
      <c r="B1747" s="13"/>
      <c r="C1747" s="324"/>
      <c r="D1747" s="324"/>
      <c r="E1747" s="324"/>
      <c r="F1747" s="324"/>
      <c r="G1747" s="324"/>
      <c r="H1747" s="324"/>
      <c r="I1747" s="324"/>
      <c r="J1747" s="324"/>
      <c r="K1747" s="324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20"/>
      <c r="AG1747" s="13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13"/>
      <c r="AR1747" s="13"/>
      <c r="AS1747" s="13"/>
      <c r="AT1747" s="13"/>
      <c r="AU1747" s="13"/>
      <c r="AV1747" s="13"/>
      <c r="AW1747" s="13"/>
      <c r="AX1747" s="13"/>
      <c r="AY1747" s="13"/>
      <c r="AZ1747" s="13"/>
      <c r="BA1747" s="13"/>
      <c r="BB1747" s="13"/>
    </row>
    <row r="1748" spans="1:54" ht="12.75">
      <c r="A1748" s="13"/>
      <c r="B1748" s="13"/>
      <c r="C1748" s="324"/>
      <c r="D1748" s="324"/>
      <c r="E1748" s="324"/>
      <c r="F1748" s="324"/>
      <c r="G1748" s="324"/>
      <c r="H1748" s="324"/>
      <c r="I1748" s="324"/>
      <c r="J1748" s="324"/>
      <c r="K1748" s="324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20"/>
      <c r="AG1748" s="13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13"/>
      <c r="AR1748" s="13"/>
      <c r="AS1748" s="13"/>
      <c r="AT1748" s="13"/>
      <c r="AU1748" s="13"/>
      <c r="AV1748" s="13"/>
      <c r="AW1748" s="13"/>
      <c r="AX1748" s="13"/>
      <c r="AY1748" s="13"/>
      <c r="AZ1748" s="13"/>
      <c r="BA1748" s="13"/>
      <c r="BB1748" s="13"/>
    </row>
    <row r="1749" spans="1:54" ht="12.75">
      <c r="A1749" s="13"/>
      <c r="B1749" s="13"/>
      <c r="C1749" s="324"/>
      <c r="D1749" s="324"/>
      <c r="E1749" s="324"/>
      <c r="F1749" s="324"/>
      <c r="G1749" s="324"/>
      <c r="H1749" s="324"/>
      <c r="I1749" s="324"/>
      <c r="J1749" s="324"/>
      <c r="K1749" s="324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20"/>
      <c r="AG1749" s="13"/>
      <c r="AH1749" s="13"/>
      <c r="AI1749" s="13"/>
      <c r="AJ1749" s="13"/>
      <c r="AK1749" s="13"/>
      <c r="AL1749" s="13"/>
      <c r="AM1749" s="13"/>
      <c r="AN1749" s="13"/>
      <c r="AO1749" s="13"/>
      <c r="AP1749" s="13"/>
      <c r="AQ1749" s="13"/>
      <c r="AR1749" s="13"/>
      <c r="AS1749" s="13"/>
      <c r="AT1749" s="13"/>
      <c r="AU1749" s="13"/>
      <c r="AV1749" s="13"/>
      <c r="AW1749" s="13"/>
      <c r="AX1749" s="13"/>
      <c r="AY1749" s="13"/>
      <c r="AZ1749" s="13"/>
      <c r="BA1749" s="13"/>
      <c r="BB1749" s="13"/>
    </row>
    <row r="1750" spans="1:54" ht="12.75">
      <c r="A1750" s="13"/>
      <c r="B1750" s="13"/>
      <c r="C1750" s="324"/>
      <c r="D1750" s="324"/>
      <c r="E1750" s="324"/>
      <c r="F1750" s="324"/>
      <c r="G1750" s="324"/>
      <c r="H1750" s="324"/>
      <c r="I1750" s="324"/>
      <c r="J1750" s="324"/>
      <c r="K1750" s="324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20"/>
      <c r="AG1750" s="13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13"/>
      <c r="AR1750" s="13"/>
      <c r="AS1750" s="13"/>
      <c r="AT1750" s="13"/>
      <c r="AU1750" s="13"/>
      <c r="AV1750" s="13"/>
      <c r="AW1750" s="13"/>
      <c r="AX1750" s="13"/>
      <c r="AY1750" s="13"/>
      <c r="AZ1750" s="13"/>
      <c r="BA1750" s="13"/>
      <c r="BB1750" s="13"/>
    </row>
    <row r="1751" spans="1:54" ht="12.75">
      <c r="A1751" s="13"/>
      <c r="B1751" s="13"/>
      <c r="C1751" s="324"/>
      <c r="D1751" s="324"/>
      <c r="E1751" s="324"/>
      <c r="F1751" s="324"/>
      <c r="G1751" s="324"/>
      <c r="H1751" s="324"/>
      <c r="I1751" s="324"/>
      <c r="J1751" s="324"/>
      <c r="K1751" s="324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20"/>
      <c r="AG1751" s="13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13"/>
      <c r="AR1751" s="13"/>
      <c r="AS1751" s="13"/>
      <c r="AT1751" s="13"/>
      <c r="AU1751" s="13"/>
      <c r="AV1751" s="13"/>
      <c r="AW1751" s="13"/>
      <c r="AX1751" s="13"/>
      <c r="AY1751" s="13"/>
      <c r="AZ1751" s="13"/>
      <c r="BA1751" s="13"/>
      <c r="BB1751" s="13"/>
    </row>
    <row r="1752" spans="1:54" ht="12.75">
      <c r="A1752" s="13"/>
      <c r="B1752" s="13"/>
      <c r="C1752" s="324"/>
      <c r="D1752" s="324"/>
      <c r="E1752" s="324"/>
      <c r="F1752" s="324"/>
      <c r="G1752" s="324"/>
      <c r="H1752" s="324"/>
      <c r="I1752" s="324"/>
      <c r="J1752" s="324"/>
      <c r="K1752" s="324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20"/>
      <c r="AG1752" s="13"/>
      <c r="AH1752" s="13"/>
      <c r="AI1752" s="13"/>
      <c r="AJ1752" s="13"/>
      <c r="AK1752" s="13"/>
      <c r="AL1752" s="13"/>
      <c r="AM1752" s="13"/>
      <c r="AN1752" s="13"/>
      <c r="AO1752" s="13"/>
      <c r="AP1752" s="13"/>
      <c r="AQ1752" s="13"/>
      <c r="AR1752" s="13"/>
      <c r="AS1752" s="13"/>
      <c r="AT1752" s="13"/>
      <c r="AU1752" s="13"/>
      <c r="AV1752" s="13"/>
      <c r="AW1752" s="13"/>
      <c r="AX1752" s="13"/>
      <c r="AY1752" s="13"/>
      <c r="AZ1752" s="13"/>
      <c r="BA1752" s="13"/>
      <c r="BB1752" s="13"/>
    </row>
    <row r="1753" spans="1:54" ht="12.75">
      <c r="A1753" s="13"/>
      <c r="B1753" s="13"/>
      <c r="C1753" s="324"/>
      <c r="D1753" s="324"/>
      <c r="E1753" s="324"/>
      <c r="F1753" s="324"/>
      <c r="G1753" s="324"/>
      <c r="H1753" s="324"/>
      <c r="I1753" s="324"/>
      <c r="J1753" s="324"/>
      <c r="K1753" s="324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20"/>
      <c r="AG1753" s="13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13"/>
      <c r="AR1753" s="13"/>
      <c r="AS1753" s="13"/>
      <c r="AT1753" s="13"/>
      <c r="AU1753" s="13"/>
      <c r="AV1753" s="13"/>
      <c r="AW1753" s="13"/>
      <c r="AX1753" s="13"/>
      <c r="AY1753" s="13"/>
      <c r="AZ1753" s="13"/>
      <c r="BA1753" s="13"/>
      <c r="BB1753" s="13"/>
    </row>
    <row r="1754" spans="1:54" ht="12.75">
      <c r="A1754" s="13"/>
      <c r="B1754" s="13"/>
      <c r="C1754" s="324"/>
      <c r="D1754" s="324"/>
      <c r="E1754" s="324"/>
      <c r="F1754" s="324"/>
      <c r="G1754" s="324"/>
      <c r="H1754" s="324"/>
      <c r="I1754" s="324"/>
      <c r="J1754" s="324"/>
      <c r="K1754" s="324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20"/>
      <c r="AG1754" s="13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13"/>
      <c r="AR1754" s="13"/>
      <c r="AS1754" s="13"/>
      <c r="AT1754" s="13"/>
      <c r="AU1754" s="13"/>
      <c r="AV1754" s="13"/>
      <c r="AW1754" s="13"/>
      <c r="AX1754" s="13"/>
      <c r="AY1754" s="13"/>
      <c r="AZ1754" s="13"/>
      <c r="BA1754" s="13"/>
      <c r="BB1754" s="13"/>
    </row>
    <row r="1755" spans="1:54" ht="12.75">
      <c r="A1755" s="13"/>
      <c r="B1755" s="13"/>
      <c r="C1755" s="324"/>
      <c r="D1755" s="324"/>
      <c r="E1755" s="324"/>
      <c r="F1755" s="324"/>
      <c r="G1755" s="324"/>
      <c r="H1755" s="324"/>
      <c r="I1755" s="324"/>
      <c r="J1755" s="324"/>
      <c r="K1755" s="324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20"/>
      <c r="AG1755" s="13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13"/>
      <c r="AR1755" s="13"/>
      <c r="AS1755" s="13"/>
      <c r="AT1755" s="13"/>
      <c r="AU1755" s="13"/>
      <c r="AV1755" s="13"/>
      <c r="AW1755" s="13"/>
      <c r="AX1755" s="13"/>
      <c r="AY1755" s="13"/>
      <c r="AZ1755" s="13"/>
      <c r="BA1755" s="13"/>
      <c r="BB1755" s="13"/>
    </row>
    <row r="1756" spans="1:54" ht="12.75">
      <c r="A1756" s="13"/>
      <c r="B1756" s="13"/>
      <c r="C1756" s="324"/>
      <c r="D1756" s="324"/>
      <c r="E1756" s="324"/>
      <c r="F1756" s="324"/>
      <c r="G1756" s="324"/>
      <c r="H1756" s="324"/>
      <c r="I1756" s="324"/>
      <c r="J1756" s="324"/>
      <c r="K1756" s="324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20"/>
      <c r="AG1756" s="13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13"/>
      <c r="AR1756" s="13"/>
      <c r="AS1756" s="13"/>
      <c r="AT1756" s="13"/>
      <c r="AU1756" s="13"/>
      <c r="AV1756" s="13"/>
      <c r="AW1756" s="13"/>
      <c r="AX1756" s="13"/>
      <c r="AY1756" s="13"/>
      <c r="AZ1756" s="13"/>
      <c r="BA1756" s="13"/>
      <c r="BB1756" s="13"/>
    </row>
    <row r="1757" spans="1:54" ht="12.75">
      <c r="A1757" s="13"/>
      <c r="B1757" s="13"/>
      <c r="C1757" s="324"/>
      <c r="D1757" s="324"/>
      <c r="E1757" s="324"/>
      <c r="F1757" s="324"/>
      <c r="G1757" s="324"/>
      <c r="H1757" s="324"/>
      <c r="I1757" s="324"/>
      <c r="J1757" s="324"/>
      <c r="K1757" s="324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20"/>
      <c r="AG1757" s="13"/>
      <c r="AH1757" s="13"/>
      <c r="AI1757" s="13"/>
      <c r="AJ1757" s="13"/>
      <c r="AK1757" s="13"/>
      <c r="AL1757" s="13"/>
      <c r="AM1757" s="13"/>
      <c r="AN1757" s="13"/>
      <c r="AO1757" s="13"/>
      <c r="AP1757" s="13"/>
      <c r="AQ1757" s="13"/>
      <c r="AR1757" s="13"/>
      <c r="AS1757" s="13"/>
      <c r="AT1757" s="13"/>
      <c r="AU1757" s="13"/>
      <c r="AV1757" s="13"/>
      <c r="AW1757" s="13"/>
      <c r="AX1757" s="13"/>
      <c r="AY1757" s="13"/>
      <c r="AZ1757" s="13"/>
      <c r="BA1757" s="13"/>
      <c r="BB1757" s="13"/>
    </row>
    <row r="1758" spans="1:54" ht="12.75">
      <c r="A1758" s="13"/>
      <c r="B1758" s="13"/>
      <c r="C1758" s="324"/>
      <c r="D1758" s="324"/>
      <c r="E1758" s="324"/>
      <c r="F1758" s="324"/>
      <c r="G1758" s="324"/>
      <c r="H1758" s="324"/>
      <c r="I1758" s="324"/>
      <c r="J1758" s="324"/>
      <c r="K1758" s="324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20"/>
      <c r="AG1758" s="13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13"/>
      <c r="AR1758" s="13"/>
      <c r="AS1758" s="13"/>
      <c r="AT1758" s="13"/>
      <c r="AU1758" s="13"/>
      <c r="AV1758" s="13"/>
      <c r="AW1758" s="13"/>
      <c r="AX1758" s="13"/>
      <c r="AY1758" s="13"/>
      <c r="AZ1758" s="13"/>
      <c r="BA1758" s="13"/>
      <c r="BB1758" s="13"/>
    </row>
    <row r="1759" spans="1:54" ht="12.75">
      <c r="A1759" s="13"/>
      <c r="B1759" s="13"/>
      <c r="C1759" s="324"/>
      <c r="D1759" s="324"/>
      <c r="E1759" s="324"/>
      <c r="F1759" s="324"/>
      <c r="G1759" s="324"/>
      <c r="H1759" s="324"/>
      <c r="I1759" s="324"/>
      <c r="J1759" s="324"/>
      <c r="K1759" s="324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20"/>
      <c r="AG1759" s="13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13"/>
      <c r="AR1759" s="13"/>
      <c r="AS1759" s="13"/>
      <c r="AT1759" s="13"/>
      <c r="AU1759" s="13"/>
      <c r="AV1759" s="13"/>
      <c r="AW1759" s="13"/>
      <c r="AX1759" s="13"/>
      <c r="AY1759" s="13"/>
      <c r="AZ1759" s="13"/>
      <c r="BA1759" s="13"/>
      <c r="BB1759" s="13"/>
    </row>
    <row r="1760" spans="1:54" ht="12.75">
      <c r="A1760" s="13"/>
      <c r="B1760" s="13"/>
      <c r="C1760" s="324"/>
      <c r="D1760" s="324"/>
      <c r="E1760" s="324"/>
      <c r="F1760" s="324"/>
      <c r="G1760" s="324"/>
      <c r="H1760" s="324"/>
      <c r="I1760" s="324"/>
      <c r="J1760" s="324"/>
      <c r="K1760" s="324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20"/>
      <c r="AG1760" s="13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13"/>
      <c r="AR1760" s="13"/>
      <c r="AS1760" s="13"/>
      <c r="AT1760" s="13"/>
      <c r="AU1760" s="13"/>
      <c r="AV1760" s="13"/>
      <c r="AW1760" s="13"/>
      <c r="AX1760" s="13"/>
      <c r="AY1760" s="13"/>
      <c r="AZ1760" s="13"/>
      <c r="BA1760" s="13"/>
      <c r="BB1760" s="13"/>
    </row>
    <row r="1761" spans="1:54" ht="12.75">
      <c r="A1761" s="13"/>
      <c r="B1761" s="13"/>
      <c r="C1761" s="324"/>
      <c r="D1761" s="324"/>
      <c r="E1761" s="324"/>
      <c r="F1761" s="324"/>
      <c r="G1761" s="324"/>
      <c r="H1761" s="324"/>
      <c r="I1761" s="324"/>
      <c r="J1761" s="324"/>
      <c r="K1761" s="324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20"/>
      <c r="AG1761" s="13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13"/>
      <c r="AR1761" s="13"/>
      <c r="AS1761" s="13"/>
      <c r="AT1761" s="13"/>
      <c r="AU1761" s="13"/>
      <c r="AV1761" s="13"/>
      <c r="AW1761" s="13"/>
      <c r="AX1761" s="13"/>
      <c r="AY1761" s="13"/>
      <c r="AZ1761" s="13"/>
      <c r="BA1761" s="13"/>
      <c r="BB1761" s="13"/>
    </row>
    <row r="1762" spans="1:54" ht="12.75">
      <c r="A1762" s="13"/>
      <c r="B1762" s="13"/>
      <c r="C1762" s="324"/>
      <c r="D1762" s="324"/>
      <c r="E1762" s="324"/>
      <c r="F1762" s="324"/>
      <c r="G1762" s="324"/>
      <c r="H1762" s="324"/>
      <c r="I1762" s="324"/>
      <c r="J1762" s="324"/>
      <c r="K1762" s="324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20"/>
      <c r="AG1762" s="13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13"/>
      <c r="AR1762" s="13"/>
      <c r="AS1762" s="13"/>
      <c r="AT1762" s="13"/>
      <c r="AU1762" s="13"/>
      <c r="AV1762" s="13"/>
      <c r="AW1762" s="13"/>
      <c r="AX1762" s="13"/>
      <c r="AY1762" s="13"/>
      <c r="AZ1762" s="13"/>
      <c r="BA1762" s="13"/>
      <c r="BB1762" s="13"/>
    </row>
    <row r="1763" spans="1:54" ht="12.75">
      <c r="A1763" s="13"/>
      <c r="B1763" s="13"/>
      <c r="C1763" s="324"/>
      <c r="D1763" s="324"/>
      <c r="E1763" s="324"/>
      <c r="F1763" s="324"/>
      <c r="G1763" s="324"/>
      <c r="H1763" s="324"/>
      <c r="I1763" s="324"/>
      <c r="J1763" s="324"/>
      <c r="K1763" s="324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20"/>
      <c r="AG1763" s="13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13"/>
      <c r="AR1763" s="13"/>
      <c r="AS1763" s="13"/>
      <c r="AT1763" s="13"/>
      <c r="AU1763" s="13"/>
      <c r="AV1763" s="13"/>
      <c r="AW1763" s="13"/>
      <c r="AX1763" s="13"/>
      <c r="AY1763" s="13"/>
      <c r="AZ1763" s="13"/>
      <c r="BA1763" s="13"/>
      <c r="BB1763" s="13"/>
    </row>
    <row r="1764" spans="1:54" ht="12.75">
      <c r="A1764" s="13"/>
      <c r="B1764" s="13"/>
      <c r="C1764" s="324"/>
      <c r="D1764" s="324"/>
      <c r="E1764" s="324"/>
      <c r="F1764" s="324"/>
      <c r="G1764" s="324"/>
      <c r="H1764" s="324"/>
      <c r="I1764" s="324"/>
      <c r="J1764" s="324"/>
      <c r="K1764" s="324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20"/>
      <c r="AG1764" s="13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13"/>
      <c r="AR1764" s="13"/>
      <c r="AS1764" s="13"/>
      <c r="AT1764" s="13"/>
      <c r="AU1764" s="13"/>
      <c r="AV1764" s="13"/>
      <c r="AW1764" s="13"/>
      <c r="AX1764" s="13"/>
      <c r="AY1764" s="13"/>
      <c r="AZ1764" s="13"/>
      <c r="BA1764" s="13"/>
      <c r="BB1764" s="13"/>
    </row>
    <row r="1765" spans="1:54" ht="12.75">
      <c r="A1765" s="13"/>
      <c r="B1765" s="13"/>
      <c r="C1765" s="324"/>
      <c r="D1765" s="324"/>
      <c r="E1765" s="324"/>
      <c r="F1765" s="324"/>
      <c r="G1765" s="324"/>
      <c r="H1765" s="324"/>
      <c r="I1765" s="324"/>
      <c r="J1765" s="324"/>
      <c r="K1765" s="324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20"/>
      <c r="AG1765" s="13"/>
      <c r="AH1765" s="13"/>
      <c r="AI1765" s="13"/>
      <c r="AJ1765" s="13"/>
      <c r="AK1765" s="13"/>
      <c r="AL1765" s="13"/>
      <c r="AM1765" s="13"/>
      <c r="AN1765" s="13"/>
      <c r="AO1765" s="13"/>
      <c r="AP1765" s="13"/>
      <c r="AQ1765" s="13"/>
      <c r="AR1765" s="13"/>
      <c r="AS1765" s="13"/>
      <c r="AT1765" s="13"/>
      <c r="AU1765" s="13"/>
      <c r="AV1765" s="13"/>
      <c r="AW1765" s="13"/>
      <c r="AX1765" s="13"/>
      <c r="AY1765" s="13"/>
      <c r="AZ1765" s="13"/>
      <c r="BA1765" s="13"/>
      <c r="BB1765" s="13"/>
    </row>
    <row r="1766" spans="1:54" ht="12.75">
      <c r="A1766" s="13"/>
      <c r="B1766" s="13"/>
      <c r="C1766" s="324"/>
      <c r="D1766" s="324"/>
      <c r="E1766" s="324"/>
      <c r="F1766" s="324"/>
      <c r="G1766" s="324"/>
      <c r="H1766" s="324"/>
      <c r="I1766" s="324"/>
      <c r="J1766" s="324"/>
      <c r="K1766" s="324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20"/>
      <c r="AG1766" s="13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13"/>
      <c r="AR1766" s="13"/>
      <c r="AS1766" s="13"/>
      <c r="AT1766" s="13"/>
      <c r="AU1766" s="13"/>
      <c r="AV1766" s="13"/>
      <c r="AW1766" s="13"/>
      <c r="AX1766" s="13"/>
      <c r="AY1766" s="13"/>
      <c r="AZ1766" s="13"/>
      <c r="BA1766" s="13"/>
      <c r="BB1766" s="13"/>
    </row>
    <row r="1767" spans="1:54" ht="12.75">
      <c r="A1767" s="13"/>
      <c r="B1767" s="13"/>
      <c r="C1767" s="324"/>
      <c r="D1767" s="324"/>
      <c r="E1767" s="324"/>
      <c r="F1767" s="324"/>
      <c r="G1767" s="324"/>
      <c r="H1767" s="324"/>
      <c r="I1767" s="324"/>
      <c r="J1767" s="324"/>
      <c r="K1767" s="324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20"/>
      <c r="AG1767" s="13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13"/>
      <c r="AR1767" s="13"/>
      <c r="AS1767" s="13"/>
      <c r="AT1767" s="13"/>
      <c r="AU1767" s="13"/>
      <c r="AV1767" s="13"/>
      <c r="AW1767" s="13"/>
      <c r="AX1767" s="13"/>
      <c r="AY1767" s="13"/>
      <c r="AZ1767" s="13"/>
      <c r="BA1767" s="13"/>
      <c r="BB1767" s="13"/>
    </row>
    <row r="1768" spans="1:54" ht="12.75">
      <c r="A1768" s="13"/>
      <c r="B1768" s="13"/>
      <c r="C1768" s="324"/>
      <c r="D1768" s="324"/>
      <c r="E1768" s="324"/>
      <c r="F1768" s="324"/>
      <c r="G1768" s="324"/>
      <c r="H1768" s="324"/>
      <c r="I1768" s="324"/>
      <c r="J1768" s="324"/>
      <c r="K1768" s="324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20"/>
      <c r="AG1768" s="13"/>
      <c r="AH1768" s="13"/>
      <c r="AI1768" s="13"/>
      <c r="AJ1768" s="13"/>
      <c r="AK1768" s="13"/>
      <c r="AL1768" s="13"/>
      <c r="AM1768" s="13"/>
      <c r="AN1768" s="13"/>
      <c r="AO1768" s="13"/>
      <c r="AP1768" s="13"/>
      <c r="AQ1768" s="13"/>
      <c r="AR1768" s="13"/>
      <c r="AS1768" s="13"/>
      <c r="AT1768" s="13"/>
      <c r="AU1768" s="13"/>
      <c r="AV1768" s="13"/>
      <c r="AW1768" s="13"/>
      <c r="AX1768" s="13"/>
      <c r="AY1768" s="13"/>
      <c r="AZ1768" s="13"/>
      <c r="BA1768" s="13"/>
      <c r="BB1768" s="13"/>
    </row>
    <row r="1769" spans="1:54" ht="12.75">
      <c r="A1769" s="13"/>
      <c r="B1769" s="13"/>
      <c r="C1769" s="324"/>
      <c r="D1769" s="324"/>
      <c r="E1769" s="324"/>
      <c r="F1769" s="324"/>
      <c r="G1769" s="324"/>
      <c r="H1769" s="324"/>
      <c r="I1769" s="324"/>
      <c r="J1769" s="324"/>
      <c r="K1769" s="324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20"/>
      <c r="AG1769" s="13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13"/>
      <c r="AR1769" s="13"/>
      <c r="AS1769" s="13"/>
      <c r="AT1769" s="13"/>
      <c r="AU1769" s="13"/>
      <c r="AV1769" s="13"/>
      <c r="AW1769" s="13"/>
      <c r="AX1769" s="13"/>
      <c r="AY1769" s="13"/>
      <c r="AZ1769" s="13"/>
      <c r="BA1769" s="13"/>
      <c r="BB1769" s="13"/>
    </row>
    <row r="1770" spans="1:54" ht="12.75">
      <c r="A1770" s="13"/>
      <c r="B1770" s="13"/>
      <c r="C1770" s="324"/>
      <c r="D1770" s="324"/>
      <c r="E1770" s="324"/>
      <c r="F1770" s="324"/>
      <c r="G1770" s="324"/>
      <c r="H1770" s="324"/>
      <c r="I1770" s="324"/>
      <c r="J1770" s="324"/>
      <c r="K1770" s="324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20"/>
      <c r="AG1770" s="13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13"/>
      <c r="AR1770" s="13"/>
      <c r="AS1770" s="13"/>
      <c r="AT1770" s="13"/>
      <c r="AU1770" s="13"/>
      <c r="AV1770" s="13"/>
      <c r="AW1770" s="13"/>
      <c r="AX1770" s="13"/>
      <c r="AY1770" s="13"/>
      <c r="AZ1770" s="13"/>
      <c r="BA1770" s="13"/>
      <c r="BB1770" s="13"/>
    </row>
    <row r="1771" spans="1:54" ht="12.75">
      <c r="A1771" s="13"/>
      <c r="B1771" s="13"/>
      <c r="C1771" s="324"/>
      <c r="D1771" s="324"/>
      <c r="E1771" s="324"/>
      <c r="F1771" s="324"/>
      <c r="G1771" s="324"/>
      <c r="H1771" s="324"/>
      <c r="I1771" s="324"/>
      <c r="J1771" s="324"/>
      <c r="K1771" s="324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20"/>
      <c r="AG1771" s="13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13"/>
      <c r="AR1771" s="13"/>
      <c r="AS1771" s="13"/>
      <c r="AT1771" s="13"/>
      <c r="AU1771" s="13"/>
      <c r="AV1771" s="13"/>
      <c r="AW1771" s="13"/>
      <c r="AX1771" s="13"/>
      <c r="AY1771" s="13"/>
      <c r="AZ1771" s="13"/>
      <c r="BA1771" s="13"/>
      <c r="BB1771" s="13"/>
    </row>
    <row r="1772" spans="1:54" ht="12.75">
      <c r="A1772" s="13"/>
      <c r="B1772" s="13"/>
      <c r="C1772" s="324"/>
      <c r="D1772" s="324"/>
      <c r="E1772" s="324"/>
      <c r="F1772" s="324"/>
      <c r="G1772" s="324"/>
      <c r="H1772" s="324"/>
      <c r="I1772" s="324"/>
      <c r="J1772" s="324"/>
      <c r="K1772" s="324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20"/>
      <c r="AG1772" s="13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13"/>
      <c r="AR1772" s="13"/>
      <c r="AS1772" s="13"/>
      <c r="AT1772" s="13"/>
      <c r="AU1772" s="13"/>
      <c r="AV1772" s="13"/>
      <c r="AW1772" s="13"/>
      <c r="AX1772" s="13"/>
      <c r="AY1772" s="13"/>
      <c r="AZ1772" s="13"/>
      <c r="BA1772" s="13"/>
      <c r="BB1772" s="13"/>
    </row>
    <row r="1773" spans="1:54" ht="12.75">
      <c r="A1773" s="13"/>
      <c r="B1773" s="13"/>
      <c r="C1773" s="324"/>
      <c r="D1773" s="324"/>
      <c r="E1773" s="324"/>
      <c r="F1773" s="324"/>
      <c r="G1773" s="324"/>
      <c r="H1773" s="324"/>
      <c r="I1773" s="324"/>
      <c r="J1773" s="324"/>
      <c r="K1773" s="324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20"/>
      <c r="AG1773" s="13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13"/>
      <c r="AR1773" s="13"/>
      <c r="AS1773" s="13"/>
      <c r="AT1773" s="13"/>
      <c r="AU1773" s="13"/>
      <c r="AV1773" s="13"/>
      <c r="AW1773" s="13"/>
      <c r="AX1773" s="13"/>
      <c r="AY1773" s="13"/>
      <c r="AZ1773" s="13"/>
      <c r="BA1773" s="13"/>
      <c r="BB1773" s="13"/>
    </row>
    <row r="1774" spans="1:54" ht="12.75">
      <c r="A1774" s="13"/>
      <c r="B1774" s="13"/>
      <c r="C1774" s="324"/>
      <c r="D1774" s="324"/>
      <c r="E1774" s="324"/>
      <c r="F1774" s="324"/>
      <c r="G1774" s="324"/>
      <c r="H1774" s="324"/>
      <c r="I1774" s="324"/>
      <c r="J1774" s="324"/>
      <c r="K1774" s="324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20"/>
      <c r="AG1774" s="13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13"/>
      <c r="AR1774" s="13"/>
      <c r="AS1774" s="13"/>
      <c r="AT1774" s="13"/>
      <c r="AU1774" s="13"/>
      <c r="AV1774" s="13"/>
      <c r="AW1774" s="13"/>
      <c r="AX1774" s="13"/>
      <c r="AY1774" s="13"/>
      <c r="AZ1774" s="13"/>
      <c r="BA1774" s="13"/>
      <c r="BB1774" s="13"/>
    </row>
    <row r="1775" spans="1:54" ht="12.75">
      <c r="A1775" s="13"/>
      <c r="B1775" s="13"/>
      <c r="C1775" s="324"/>
      <c r="D1775" s="324"/>
      <c r="E1775" s="324"/>
      <c r="F1775" s="324"/>
      <c r="G1775" s="324"/>
      <c r="H1775" s="324"/>
      <c r="I1775" s="324"/>
      <c r="J1775" s="324"/>
      <c r="K1775" s="324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20"/>
      <c r="AG1775" s="13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13"/>
      <c r="AR1775" s="13"/>
      <c r="AS1775" s="13"/>
      <c r="AT1775" s="13"/>
      <c r="AU1775" s="13"/>
      <c r="AV1775" s="13"/>
      <c r="AW1775" s="13"/>
      <c r="AX1775" s="13"/>
      <c r="AY1775" s="13"/>
      <c r="AZ1775" s="13"/>
      <c r="BA1775" s="13"/>
      <c r="BB1775" s="13"/>
    </row>
    <row r="1776" spans="1:54" ht="12.75">
      <c r="A1776" s="13"/>
      <c r="B1776" s="13"/>
      <c r="C1776" s="324"/>
      <c r="D1776" s="324"/>
      <c r="E1776" s="324"/>
      <c r="F1776" s="324"/>
      <c r="G1776" s="324"/>
      <c r="H1776" s="324"/>
      <c r="I1776" s="324"/>
      <c r="J1776" s="324"/>
      <c r="K1776" s="324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20"/>
      <c r="AG1776" s="13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13"/>
      <c r="AR1776" s="13"/>
      <c r="AS1776" s="13"/>
      <c r="AT1776" s="13"/>
      <c r="AU1776" s="13"/>
      <c r="AV1776" s="13"/>
      <c r="AW1776" s="13"/>
      <c r="AX1776" s="13"/>
      <c r="AY1776" s="13"/>
      <c r="AZ1776" s="13"/>
      <c r="BA1776" s="13"/>
      <c r="BB1776" s="13"/>
    </row>
    <row r="1777" spans="1:54" ht="12.75">
      <c r="A1777" s="13"/>
      <c r="B1777" s="13"/>
      <c r="C1777" s="324"/>
      <c r="D1777" s="324"/>
      <c r="E1777" s="324"/>
      <c r="F1777" s="324"/>
      <c r="G1777" s="324"/>
      <c r="H1777" s="324"/>
      <c r="I1777" s="324"/>
      <c r="J1777" s="324"/>
      <c r="K1777" s="324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20"/>
      <c r="AG1777" s="13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13"/>
      <c r="AR1777" s="13"/>
      <c r="AS1777" s="13"/>
      <c r="AT1777" s="13"/>
      <c r="AU1777" s="13"/>
      <c r="AV1777" s="13"/>
      <c r="AW1777" s="13"/>
      <c r="AX1777" s="13"/>
      <c r="AY1777" s="13"/>
      <c r="AZ1777" s="13"/>
      <c r="BA1777" s="13"/>
      <c r="BB1777" s="13"/>
    </row>
    <row r="1778" spans="1:54" ht="12.75">
      <c r="A1778" s="13"/>
      <c r="B1778" s="13"/>
      <c r="C1778" s="324"/>
      <c r="D1778" s="324"/>
      <c r="E1778" s="324"/>
      <c r="F1778" s="324"/>
      <c r="G1778" s="324"/>
      <c r="H1778" s="324"/>
      <c r="I1778" s="324"/>
      <c r="J1778" s="324"/>
      <c r="K1778" s="324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20"/>
      <c r="AG1778" s="13"/>
      <c r="AH1778" s="13"/>
      <c r="AI1778" s="13"/>
      <c r="AJ1778" s="13"/>
      <c r="AK1778" s="13"/>
      <c r="AL1778" s="13"/>
      <c r="AM1778" s="13"/>
      <c r="AN1778" s="13"/>
      <c r="AO1778" s="13"/>
      <c r="AP1778" s="13"/>
      <c r="AQ1778" s="13"/>
      <c r="AR1778" s="13"/>
      <c r="AS1778" s="13"/>
      <c r="AT1778" s="13"/>
      <c r="AU1778" s="13"/>
      <c r="AV1778" s="13"/>
      <c r="AW1778" s="13"/>
      <c r="AX1778" s="13"/>
      <c r="AY1778" s="13"/>
      <c r="AZ1778" s="13"/>
      <c r="BA1778" s="13"/>
      <c r="BB1778" s="13"/>
    </row>
    <row r="1779" spans="1:54" ht="12.75">
      <c r="A1779" s="13"/>
      <c r="B1779" s="13"/>
      <c r="C1779" s="324"/>
      <c r="D1779" s="324"/>
      <c r="E1779" s="324"/>
      <c r="F1779" s="324"/>
      <c r="G1779" s="324"/>
      <c r="H1779" s="324"/>
      <c r="I1779" s="324"/>
      <c r="J1779" s="324"/>
      <c r="K1779" s="324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20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  <c r="AS1779" s="13"/>
      <c r="AT1779" s="13"/>
      <c r="AU1779" s="13"/>
      <c r="AV1779" s="13"/>
      <c r="AW1779" s="13"/>
      <c r="AX1779" s="13"/>
      <c r="AY1779" s="13"/>
      <c r="AZ1779" s="13"/>
      <c r="BA1779" s="13"/>
      <c r="BB1779" s="13"/>
    </row>
    <row r="1780" spans="1:54" ht="12.75">
      <c r="A1780" s="13"/>
      <c r="B1780" s="13"/>
      <c r="C1780" s="324"/>
      <c r="D1780" s="324"/>
      <c r="E1780" s="324"/>
      <c r="F1780" s="324"/>
      <c r="G1780" s="324"/>
      <c r="H1780" s="324"/>
      <c r="I1780" s="324"/>
      <c r="J1780" s="324"/>
      <c r="K1780" s="324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20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  <c r="AS1780" s="13"/>
      <c r="AT1780" s="13"/>
      <c r="AU1780" s="13"/>
      <c r="AV1780" s="13"/>
      <c r="AW1780" s="13"/>
      <c r="AX1780" s="13"/>
      <c r="AY1780" s="13"/>
      <c r="AZ1780" s="13"/>
      <c r="BA1780" s="13"/>
      <c r="BB1780" s="13"/>
    </row>
    <row r="1781" spans="1:54" ht="12.75">
      <c r="A1781" s="13"/>
      <c r="B1781" s="13"/>
      <c r="C1781" s="324"/>
      <c r="D1781" s="324"/>
      <c r="E1781" s="324"/>
      <c r="F1781" s="324"/>
      <c r="G1781" s="324"/>
      <c r="H1781" s="324"/>
      <c r="I1781" s="324"/>
      <c r="J1781" s="324"/>
      <c r="K1781" s="324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20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13"/>
      <c r="AR1781" s="13"/>
      <c r="AS1781" s="13"/>
      <c r="AT1781" s="13"/>
      <c r="AU1781" s="13"/>
      <c r="AV1781" s="13"/>
      <c r="AW1781" s="13"/>
      <c r="AX1781" s="13"/>
      <c r="AY1781" s="13"/>
      <c r="AZ1781" s="13"/>
      <c r="BA1781" s="13"/>
      <c r="BB1781" s="13"/>
    </row>
    <row r="1782" spans="1:54" ht="12.75">
      <c r="A1782" s="13"/>
      <c r="B1782" s="13"/>
      <c r="C1782" s="324"/>
      <c r="D1782" s="324"/>
      <c r="E1782" s="324"/>
      <c r="F1782" s="324"/>
      <c r="G1782" s="324"/>
      <c r="H1782" s="324"/>
      <c r="I1782" s="324"/>
      <c r="J1782" s="324"/>
      <c r="K1782" s="324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20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  <c r="AS1782" s="13"/>
      <c r="AT1782" s="13"/>
      <c r="AU1782" s="13"/>
      <c r="AV1782" s="13"/>
      <c r="AW1782" s="13"/>
      <c r="AX1782" s="13"/>
      <c r="AY1782" s="13"/>
      <c r="AZ1782" s="13"/>
      <c r="BA1782" s="13"/>
      <c r="BB1782" s="13"/>
    </row>
    <row r="1783" spans="1:54" ht="12.75">
      <c r="A1783" s="13"/>
      <c r="B1783" s="13"/>
      <c r="C1783" s="324"/>
      <c r="D1783" s="324"/>
      <c r="E1783" s="324"/>
      <c r="F1783" s="324"/>
      <c r="G1783" s="324"/>
      <c r="H1783" s="324"/>
      <c r="I1783" s="324"/>
      <c r="J1783" s="324"/>
      <c r="K1783" s="324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20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  <c r="AS1783" s="13"/>
      <c r="AT1783" s="13"/>
      <c r="AU1783" s="13"/>
      <c r="AV1783" s="13"/>
      <c r="AW1783" s="13"/>
      <c r="AX1783" s="13"/>
      <c r="AY1783" s="13"/>
      <c r="AZ1783" s="13"/>
      <c r="BA1783" s="13"/>
      <c r="BB1783" s="13"/>
    </row>
    <row r="1784" spans="1:54" ht="12.75">
      <c r="A1784" s="13"/>
      <c r="B1784" s="13"/>
      <c r="C1784" s="324"/>
      <c r="D1784" s="324"/>
      <c r="E1784" s="324"/>
      <c r="F1784" s="324"/>
      <c r="G1784" s="324"/>
      <c r="H1784" s="324"/>
      <c r="I1784" s="324"/>
      <c r="J1784" s="324"/>
      <c r="K1784" s="324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20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  <c r="AS1784" s="13"/>
      <c r="AT1784" s="13"/>
      <c r="AU1784" s="13"/>
      <c r="AV1784" s="13"/>
      <c r="AW1784" s="13"/>
      <c r="AX1784" s="13"/>
      <c r="AY1784" s="13"/>
      <c r="AZ1784" s="13"/>
      <c r="BA1784" s="13"/>
      <c r="BB1784" s="13"/>
    </row>
    <row r="1785" spans="1:54" ht="12.75">
      <c r="A1785" s="13"/>
      <c r="B1785" s="13"/>
      <c r="C1785" s="324"/>
      <c r="D1785" s="324"/>
      <c r="E1785" s="324"/>
      <c r="F1785" s="324"/>
      <c r="G1785" s="324"/>
      <c r="H1785" s="324"/>
      <c r="I1785" s="324"/>
      <c r="J1785" s="324"/>
      <c r="K1785" s="324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20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  <c r="AS1785" s="13"/>
      <c r="AT1785" s="13"/>
      <c r="AU1785" s="13"/>
      <c r="AV1785" s="13"/>
      <c r="AW1785" s="13"/>
      <c r="AX1785" s="13"/>
      <c r="AY1785" s="13"/>
      <c r="AZ1785" s="13"/>
      <c r="BA1785" s="13"/>
      <c r="BB1785" s="13"/>
    </row>
    <row r="1786" spans="1:54" ht="12.75">
      <c r="A1786" s="13"/>
      <c r="B1786" s="13"/>
      <c r="C1786" s="324"/>
      <c r="D1786" s="324"/>
      <c r="E1786" s="324"/>
      <c r="F1786" s="324"/>
      <c r="G1786" s="324"/>
      <c r="H1786" s="324"/>
      <c r="I1786" s="324"/>
      <c r="J1786" s="324"/>
      <c r="K1786" s="324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20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  <c r="AS1786" s="13"/>
      <c r="AT1786" s="13"/>
      <c r="AU1786" s="13"/>
      <c r="AV1786" s="13"/>
      <c r="AW1786" s="13"/>
      <c r="AX1786" s="13"/>
      <c r="AY1786" s="13"/>
      <c r="AZ1786" s="13"/>
      <c r="BA1786" s="13"/>
      <c r="BB1786" s="13"/>
    </row>
    <row r="1787" spans="1:54" ht="12.75">
      <c r="A1787" s="13"/>
      <c r="B1787" s="13"/>
      <c r="C1787" s="324"/>
      <c r="D1787" s="324"/>
      <c r="E1787" s="324"/>
      <c r="F1787" s="324"/>
      <c r="G1787" s="324"/>
      <c r="H1787" s="324"/>
      <c r="I1787" s="324"/>
      <c r="J1787" s="324"/>
      <c r="K1787" s="324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20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  <c r="AS1787" s="13"/>
      <c r="AT1787" s="13"/>
      <c r="AU1787" s="13"/>
      <c r="AV1787" s="13"/>
      <c r="AW1787" s="13"/>
      <c r="AX1787" s="13"/>
      <c r="AY1787" s="13"/>
      <c r="AZ1787" s="13"/>
      <c r="BA1787" s="13"/>
      <c r="BB1787" s="13"/>
    </row>
    <row r="1788" spans="1:54" ht="12.75">
      <c r="A1788" s="13"/>
      <c r="B1788" s="13"/>
      <c r="C1788" s="324"/>
      <c r="D1788" s="324"/>
      <c r="E1788" s="324"/>
      <c r="F1788" s="324"/>
      <c r="G1788" s="324"/>
      <c r="H1788" s="324"/>
      <c r="I1788" s="324"/>
      <c r="J1788" s="324"/>
      <c r="K1788" s="324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20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  <c r="AS1788" s="13"/>
      <c r="AT1788" s="13"/>
      <c r="AU1788" s="13"/>
      <c r="AV1788" s="13"/>
      <c r="AW1788" s="13"/>
      <c r="AX1788" s="13"/>
      <c r="AY1788" s="13"/>
      <c r="AZ1788" s="13"/>
      <c r="BA1788" s="13"/>
      <c r="BB1788" s="13"/>
    </row>
    <row r="1789" spans="1:54" ht="12.75">
      <c r="A1789" s="13"/>
      <c r="B1789" s="13"/>
      <c r="C1789" s="324"/>
      <c r="D1789" s="324"/>
      <c r="E1789" s="324"/>
      <c r="F1789" s="324"/>
      <c r="G1789" s="324"/>
      <c r="H1789" s="324"/>
      <c r="I1789" s="324"/>
      <c r="J1789" s="324"/>
      <c r="K1789" s="324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20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  <c r="AS1789" s="13"/>
      <c r="AT1789" s="13"/>
      <c r="AU1789" s="13"/>
      <c r="AV1789" s="13"/>
      <c r="AW1789" s="13"/>
      <c r="AX1789" s="13"/>
      <c r="AY1789" s="13"/>
      <c r="AZ1789" s="13"/>
      <c r="BA1789" s="13"/>
      <c r="BB1789" s="13"/>
    </row>
    <row r="1790" spans="1:54" ht="12.75">
      <c r="A1790" s="13"/>
      <c r="B1790" s="13"/>
      <c r="C1790" s="324"/>
      <c r="D1790" s="324"/>
      <c r="E1790" s="324"/>
      <c r="F1790" s="324"/>
      <c r="G1790" s="324"/>
      <c r="H1790" s="324"/>
      <c r="I1790" s="324"/>
      <c r="J1790" s="324"/>
      <c r="K1790" s="324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20"/>
      <c r="AG1790" s="13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13"/>
      <c r="AR1790" s="13"/>
      <c r="AS1790" s="13"/>
      <c r="AT1790" s="13"/>
      <c r="AU1790" s="13"/>
      <c r="AV1790" s="13"/>
      <c r="AW1790" s="13"/>
      <c r="AX1790" s="13"/>
      <c r="AY1790" s="13"/>
      <c r="AZ1790" s="13"/>
      <c r="BA1790" s="13"/>
      <c r="BB1790" s="13"/>
    </row>
    <row r="1791" spans="1:54" ht="12.75">
      <c r="A1791" s="13"/>
      <c r="B1791" s="13"/>
      <c r="C1791" s="324"/>
      <c r="D1791" s="324"/>
      <c r="E1791" s="324"/>
      <c r="F1791" s="324"/>
      <c r="G1791" s="324"/>
      <c r="H1791" s="324"/>
      <c r="I1791" s="324"/>
      <c r="J1791" s="324"/>
      <c r="K1791" s="324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20"/>
      <c r="AG1791" s="13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13"/>
      <c r="AR1791" s="13"/>
      <c r="AS1791" s="13"/>
      <c r="AT1791" s="13"/>
      <c r="AU1791" s="13"/>
      <c r="AV1791" s="13"/>
      <c r="AW1791" s="13"/>
      <c r="AX1791" s="13"/>
      <c r="AY1791" s="13"/>
      <c r="AZ1791" s="13"/>
      <c r="BA1791" s="13"/>
      <c r="BB1791" s="13"/>
    </row>
    <row r="1792" spans="1:54" ht="12.75">
      <c r="A1792" s="13"/>
      <c r="B1792" s="13"/>
      <c r="C1792" s="324"/>
      <c r="D1792" s="324"/>
      <c r="E1792" s="324"/>
      <c r="F1792" s="324"/>
      <c r="G1792" s="324"/>
      <c r="H1792" s="324"/>
      <c r="I1792" s="324"/>
      <c r="J1792" s="324"/>
      <c r="K1792" s="324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20"/>
      <c r="AG1792" s="13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13"/>
      <c r="AR1792" s="13"/>
      <c r="AS1792" s="13"/>
      <c r="AT1792" s="13"/>
      <c r="AU1792" s="13"/>
      <c r="AV1792" s="13"/>
      <c r="AW1792" s="13"/>
      <c r="AX1792" s="13"/>
      <c r="AY1792" s="13"/>
      <c r="AZ1792" s="13"/>
      <c r="BA1792" s="13"/>
      <c r="BB1792" s="13"/>
    </row>
    <row r="1793" spans="1:54" ht="12.75">
      <c r="A1793" s="13"/>
      <c r="B1793" s="13"/>
      <c r="C1793" s="324"/>
      <c r="D1793" s="324"/>
      <c r="E1793" s="324"/>
      <c r="F1793" s="324"/>
      <c r="G1793" s="324"/>
      <c r="H1793" s="324"/>
      <c r="I1793" s="324"/>
      <c r="J1793" s="324"/>
      <c r="K1793" s="324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20"/>
      <c r="AG1793" s="13"/>
      <c r="AH1793" s="13"/>
      <c r="AI1793" s="13"/>
      <c r="AJ1793" s="13"/>
      <c r="AK1793" s="13"/>
      <c r="AL1793" s="13"/>
      <c r="AM1793" s="13"/>
      <c r="AN1793" s="13"/>
      <c r="AO1793" s="13"/>
      <c r="AP1793" s="13"/>
      <c r="AQ1793" s="13"/>
      <c r="AR1793" s="13"/>
      <c r="AS1793" s="13"/>
      <c r="AT1793" s="13"/>
      <c r="AU1793" s="13"/>
      <c r="AV1793" s="13"/>
      <c r="AW1793" s="13"/>
      <c r="AX1793" s="13"/>
      <c r="AY1793" s="13"/>
      <c r="AZ1793" s="13"/>
      <c r="BA1793" s="13"/>
      <c r="BB1793" s="13"/>
    </row>
    <row r="1794" spans="1:54" ht="12.75">
      <c r="A1794" s="13"/>
      <c r="B1794" s="13"/>
      <c r="C1794" s="324"/>
      <c r="D1794" s="324"/>
      <c r="E1794" s="324"/>
      <c r="F1794" s="324"/>
      <c r="G1794" s="324"/>
      <c r="H1794" s="324"/>
      <c r="I1794" s="324"/>
      <c r="J1794" s="324"/>
      <c r="K1794" s="324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20"/>
      <c r="AG1794" s="13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13"/>
      <c r="AR1794" s="13"/>
      <c r="AS1794" s="13"/>
      <c r="AT1794" s="13"/>
      <c r="AU1794" s="13"/>
      <c r="AV1794" s="13"/>
      <c r="AW1794" s="13"/>
      <c r="AX1794" s="13"/>
      <c r="AY1794" s="13"/>
      <c r="AZ1794" s="13"/>
      <c r="BA1794" s="13"/>
      <c r="BB1794" s="13"/>
    </row>
    <row r="1795" spans="1:54" ht="12.75">
      <c r="A1795" s="13"/>
      <c r="B1795" s="13"/>
      <c r="C1795" s="324"/>
      <c r="D1795" s="324"/>
      <c r="E1795" s="324"/>
      <c r="F1795" s="324"/>
      <c r="G1795" s="324"/>
      <c r="H1795" s="324"/>
      <c r="I1795" s="324"/>
      <c r="J1795" s="324"/>
      <c r="K1795" s="324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20"/>
      <c r="AG1795" s="13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13"/>
      <c r="AR1795" s="13"/>
      <c r="AS1795" s="13"/>
      <c r="AT1795" s="13"/>
      <c r="AU1795" s="13"/>
      <c r="AV1795" s="13"/>
      <c r="AW1795" s="13"/>
      <c r="AX1795" s="13"/>
      <c r="AY1795" s="13"/>
      <c r="AZ1795" s="13"/>
      <c r="BA1795" s="13"/>
      <c r="BB1795" s="13"/>
    </row>
    <row r="1796" spans="1:54" ht="12.75">
      <c r="A1796" s="13"/>
      <c r="B1796" s="13"/>
      <c r="C1796" s="324"/>
      <c r="D1796" s="324"/>
      <c r="E1796" s="324"/>
      <c r="F1796" s="324"/>
      <c r="G1796" s="324"/>
      <c r="H1796" s="324"/>
      <c r="I1796" s="324"/>
      <c r="J1796" s="324"/>
      <c r="K1796" s="324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20"/>
      <c r="AG1796" s="13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13"/>
      <c r="AR1796" s="13"/>
      <c r="AS1796" s="13"/>
      <c r="AT1796" s="13"/>
      <c r="AU1796" s="13"/>
      <c r="AV1796" s="13"/>
      <c r="AW1796" s="13"/>
      <c r="AX1796" s="13"/>
      <c r="AY1796" s="13"/>
      <c r="AZ1796" s="13"/>
      <c r="BA1796" s="13"/>
      <c r="BB1796" s="13"/>
    </row>
    <row r="1797" spans="1:54" ht="12.75">
      <c r="A1797" s="13"/>
      <c r="B1797" s="13"/>
      <c r="C1797" s="324"/>
      <c r="D1797" s="324"/>
      <c r="E1797" s="324"/>
      <c r="F1797" s="324"/>
      <c r="G1797" s="324"/>
      <c r="H1797" s="324"/>
      <c r="I1797" s="324"/>
      <c r="J1797" s="324"/>
      <c r="K1797" s="324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20"/>
      <c r="AG1797" s="13"/>
      <c r="AH1797" s="13"/>
      <c r="AI1797" s="13"/>
      <c r="AJ1797" s="13"/>
      <c r="AK1797" s="13"/>
      <c r="AL1797" s="13"/>
      <c r="AM1797" s="13"/>
      <c r="AN1797" s="13"/>
      <c r="AO1797" s="13"/>
      <c r="AP1797" s="13"/>
      <c r="AQ1797" s="13"/>
      <c r="AR1797" s="13"/>
      <c r="AS1797" s="13"/>
      <c r="AT1797" s="13"/>
      <c r="AU1797" s="13"/>
      <c r="AV1797" s="13"/>
      <c r="AW1797" s="13"/>
      <c r="AX1797" s="13"/>
      <c r="AY1797" s="13"/>
      <c r="AZ1797" s="13"/>
      <c r="BA1797" s="13"/>
      <c r="BB1797" s="13"/>
    </row>
    <row r="1798" spans="1:54" ht="12.75">
      <c r="A1798" s="13"/>
      <c r="B1798" s="13"/>
      <c r="C1798" s="324"/>
      <c r="D1798" s="324"/>
      <c r="E1798" s="324"/>
      <c r="F1798" s="324"/>
      <c r="G1798" s="324"/>
      <c r="H1798" s="324"/>
      <c r="I1798" s="324"/>
      <c r="J1798" s="324"/>
      <c r="K1798" s="324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20"/>
      <c r="AG1798" s="13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13"/>
      <c r="AR1798" s="13"/>
      <c r="AS1798" s="13"/>
      <c r="AT1798" s="13"/>
      <c r="AU1798" s="13"/>
      <c r="AV1798" s="13"/>
      <c r="AW1798" s="13"/>
      <c r="AX1798" s="13"/>
      <c r="AY1798" s="13"/>
      <c r="AZ1798" s="13"/>
      <c r="BA1798" s="13"/>
      <c r="BB1798" s="13"/>
    </row>
    <row r="1799" spans="1:54" ht="12.75">
      <c r="A1799" s="13"/>
      <c r="B1799" s="13"/>
      <c r="C1799" s="324"/>
      <c r="D1799" s="324"/>
      <c r="E1799" s="324"/>
      <c r="F1799" s="324"/>
      <c r="G1799" s="324"/>
      <c r="H1799" s="324"/>
      <c r="I1799" s="324"/>
      <c r="J1799" s="324"/>
      <c r="K1799" s="324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20"/>
      <c r="AG1799" s="13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13"/>
      <c r="AR1799" s="13"/>
      <c r="AS1799" s="13"/>
      <c r="AT1799" s="13"/>
      <c r="AU1799" s="13"/>
      <c r="AV1799" s="13"/>
      <c r="AW1799" s="13"/>
      <c r="AX1799" s="13"/>
      <c r="AY1799" s="13"/>
      <c r="AZ1799" s="13"/>
      <c r="BA1799" s="13"/>
      <c r="BB1799" s="13"/>
    </row>
    <row r="1800" spans="1:54" ht="12.75">
      <c r="A1800" s="13"/>
      <c r="B1800" s="13"/>
      <c r="C1800" s="324"/>
      <c r="D1800" s="324"/>
      <c r="E1800" s="324"/>
      <c r="F1800" s="324"/>
      <c r="G1800" s="324"/>
      <c r="H1800" s="324"/>
      <c r="I1800" s="324"/>
      <c r="J1800" s="324"/>
      <c r="K1800" s="324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20"/>
      <c r="AG1800" s="13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13"/>
      <c r="AR1800" s="13"/>
      <c r="AS1800" s="13"/>
      <c r="AT1800" s="13"/>
      <c r="AU1800" s="13"/>
      <c r="AV1800" s="13"/>
      <c r="AW1800" s="13"/>
      <c r="AX1800" s="13"/>
      <c r="AY1800" s="13"/>
      <c r="AZ1800" s="13"/>
      <c r="BA1800" s="13"/>
      <c r="BB1800" s="13"/>
    </row>
    <row r="1801" spans="1:54" ht="12.75">
      <c r="A1801" s="13"/>
      <c r="B1801" s="13"/>
      <c r="C1801" s="324"/>
      <c r="D1801" s="324"/>
      <c r="E1801" s="324"/>
      <c r="F1801" s="324"/>
      <c r="G1801" s="324"/>
      <c r="H1801" s="324"/>
      <c r="I1801" s="324"/>
      <c r="J1801" s="324"/>
      <c r="K1801" s="324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20"/>
      <c r="AG1801" s="13"/>
      <c r="AH1801" s="13"/>
      <c r="AI1801" s="13"/>
      <c r="AJ1801" s="13"/>
      <c r="AK1801" s="13"/>
      <c r="AL1801" s="13"/>
      <c r="AM1801" s="13"/>
      <c r="AN1801" s="13"/>
      <c r="AO1801" s="13"/>
      <c r="AP1801" s="13"/>
      <c r="AQ1801" s="13"/>
      <c r="AR1801" s="13"/>
      <c r="AS1801" s="13"/>
      <c r="AT1801" s="13"/>
      <c r="AU1801" s="13"/>
      <c r="AV1801" s="13"/>
      <c r="AW1801" s="13"/>
      <c r="AX1801" s="13"/>
      <c r="AY1801" s="13"/>
      <c r="AZ1801" s="13"/>
      <c r="BA1801" s="13"/>
      <c r="BB1801" s="13"/>
    </row>
    <row r="1802" spans="1:54" ht="12.75">
      <c r="A1802" s="13"/>
      <c r="B1802" s="13"/>
      <c r="C1802" s="324"/>
      <c r="D1802" s="324"/>
      <c r="E1802" s="324"/>
      <c r="F1802" s="324"/>
      <c r="G1802" s="324"/>
      <c r="H1802" s="324"/>
      <c r="I1802" s="324"/>
      <c r="J1802" s="324"/>
      <c r="K1802" s="324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20"/>
      <c r="AG1802" s="13"/>
      <c r="AH1802" s="13"/>
      <c r="AI1802" s="13"/>
      <c r="AJ1802" s="13"/>
      <c r="AK1802" s="13"/>
      <c r="AL1802" s="13"/>
      <c r="AM1802" s="13"/>
      <c r="AN1802" s="13"/>
      <c r="AO1802" s="13"/>
      <c r="AP1802" s="13"/>
      <c r="AQ1802" s="13"/>
      <c r="AR1802" s="13"/>
      <c r="AS1802" s="13"/>
      <c r="AT1802" s="13"/>
      <c r="AU1802" s="13"/>
      <c r="AV1802" s="13"/>
      <c r="AW1802" s="13"/>
      <c r="AX1802" s="13"/>
      <c r="AY1802" s="13"/>
      <c r="AZ1802" s="13"/>
      <c r="BA1802" s="13"/>
      <c r="BB1802" s="13"/>
    </row>
    <row r="1803" spans="1:54" ht="12.75">
      <c r="A1803" s="13"/>
      <c r="B1803" s="13"/>
      <c r="C1803" s="324"/>
      <c r="D1803" s="324"/>
      <c r="E1803" s="324"/>
      <c r="F1803" s="324"/>
      <c r="G1803" s="324"/>
      <c r="H1803" s="324"/>
      <c r="I1803" s="324"/>
      <c r="J1803" s="324"/>
      <c r="K1803" s="324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20"/>
      <c r="AG1803" s="13"/>
      <c r="AH1803" s="13"/>
      <c r="AI1803" s="13"/>
      <c r="AJ1803" s="13"/>
      <c r="AK1803" s="13"/>
      <c r="AL1803" s="13"/>
      <c r="AM1803" s="13"/>
      <c r="AN1803" s="13"/>
      <c r="AO1803" s="13"/>
      <c r="AP1803" s="13"/>
      <c r="AQ1803" s="13"/>
      <c r="AR1803" s="13"/>
      <c r="AS1803" s="13"/>
      <c r="AT1803" s="13"/>
      <c r="AU1803" s="13"/>
      <c r="AV1803" s="13"/>
      <c r="AW1803" s="13"/>
      <c r="AX1803" s="13"/>
      <c r="AY1803" s="13"/>
      <c r="AZ1803" s="13"/>
      <c r="BA1803" s="13"/>
      <c r="BB1803" s="13"/>
    </row>
    <row r="1804" spans="1:54" ht="12.75">
      <c r="A1804" s="13"/>
      <c r="B1804" s="13"/>
      <c r="C1804" s="324"/>
      <c r="D1804" s="324"/>
      <c r="E1804" s="324"/>
      <c r="F1804" s="324"/>
      <c r="G1804" s="324"/>
      <c r="H1804" s="324"/>
      <c r="I1804" s="324"/>
      <c r="J1804" s="324"/>
      <c r="K1804" s="324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20"/>
      <c r="AG1804" s="13"/>
      <c r="AH1804" s="13"/>
      <c r="AI1804" s="13"/>
      <c r="AJ1804" s="13"/>
      <c r="AK1804" s="13"/>
      <c r="AL1804" s="13"/>
      <c r="AM1804" s="13"/>
      <c r="AN1804" s="13"/>
      <c r="AO1804" s="13"/>
      <c r="AP1804" s="13"/>
      <c r="AQ1804" s="13"/>
      <c r="AR1804" s="13"/>
      <c r="AS1804" s="13"/>
      <c r="AT1804" s="13"/>
      <c r="AU1804" s="13"/>
      <c r="AV1804" s="13"/>
      <c r="AW1804" s="13"/>
      <c r="AX1804" s="13"/>
      <c r="AY1804" s="13"/>
      <c r="AZ1804" s="13"/>
      <c r="BA1804" s="13"/>
      <c r="BB1804" s="13"/>
    </row>
    <row r="1805" spans="1:54" ht="12.75">
      <c r="A1805" s="13"/>
      <c r="B1805" s="13"/>
      <c r="C1805" s="324"/>
      <c r="D1805" s="324"/>
      <c r="E1805" s="324"/>
      <c r="F1805" s="324"/>
      <c r="G1805" s="324"/>
      <c r="H1805" s="324"/>
      <c r="I1805" s="324"/>
      <c r="J1805" s="324"/>
      <c r="K1805" s="324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20"/>
      <c r="AG1805" s="13"/>
      <c r="AH1805" s="13"/>
      <c r="AI1805" s="13"/>
      <c r="AJ1805" s="13"/>
      <c r="AK1805" s="13"/>
      <c r="AL1805" s="13"/>
      <c r="AM1805" s="13"/>
      <c r="AN1805" s="13"/>
      <c r="AO1805" s="13"/>
      <c r="AP1805" s="13"/>
      <c r="AQ1805" s="13"/>
      <c r="AR1805" s="13"/>
      <c r="AS1805" s="13"/>
      <c r="AT1805" s="13"/>
      <c r="AU1805" s="13"/>
      <c r="AV1805" s="13"/>
      <c r="AW1805" s="13"/>
      <c r="AX1805" s="13"/>
      <c r="AY1805" s="13"/>
      <c r="AZ1805" s="13"/>
      <c r="BA1805" s="13"/>
      <c r="BB1805" s="13"/>
    </row>
    <row r="1806" spans="1:54" ht="12.75">
      <c r="A1806" s="13"/>
      <c r="B1806" s="13"/>
      <c r="C1806" s="324"/>
      <c r="D1806" s="324"/>
      <c r="E1806" s="324"/>
      <c r="F1806" s="324"/>
      <c r="G1806" s="324"/>
      <c r="H1806" s="324"/>
      <c r="I1806" s="324"/>
      <c r="J1806" s="324"/>
      <c r="K1806" s="324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20"/>
      <c r="AG1806" s="13"/>
      <c r="AH1806" s="13"/>
      <c r="AI1806" s="13"/>
      <c r="AJ1806" s="13"/>
      <c r="AK1806" s="13"/>
      <c r="AL1806" s="13"/>
      <c r="AM1806" s="13"/>
      <c r="AN1806" s="13"/>
      <c r="AO1806" s="13"/>
      <c r="AP1806" s="13"/>
      <c r="AQ1806" s="13"/>
      <c r="AR1806" s="13"/>
      <c r="AS1806" s="13"/>
      <c r="AT1806" s="13"/>
      <c r="AU1806" s="13"/>
      <c r="AV1806" s="13"/>
      <c r="AW1806" s="13"/>
      <c r="AX1806" s="13"/>
      <c r="AY1806" s="13"/>
      <c r="AZ1806" s="13"/>
      <c r="BA1806" s="13"/>
      <c r="BB1806" s="13"/>
    </row>
    <row r="1807" spans="1:54" ht="12.75">
      <c r="A1807" s="13"/>
      <c r="B1807" s="13"/>
      <c r="C1807" s="324"/>
      <c r="D1807" s="324"/>
      <c r="E1807" s="324"/>
      <c r="F1807" s="324"/>
      <c r="G1807" s="324"/>
      <c r="H1807" s="324"/>
      <c r="I1807" s="324"/>
      <c r="J1807" s="324"/>
      <c r="K1807" s="324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20"/>
      <c r="AG1807" s="13"/>
      <c r="AH1807" s="13"/>
      <c r="AI1807" s="13"/>
      <c r="AJ1807" s="13"/>
      <c r="AK1807" s="13"/>
      <c r="AL1807" s="13"/>
      <c r="AM1807" s="13"/>
      <c r="AN1807" s="13"/>
      <c r="AO1807" s="13"/>
      <c r="AP1807" s="13"/>
      <c r="AQ1807" s="13"/>
      <c r="AR1807" s="13"/>
      <c r="AS1807" s="13"/>
      <c r="AT1807" s="13"/>
      <c r="AU1807" s="13"/>
      <c r="AV1807" s="13"/>
      <c r="AW1807" s="13"/>
      <c r="AX1807" s="13"/>
      <c r="AY1807" s="13"/>
      <c r="AZ1807" s="13"/>
      <c r="BA1807" s="13"/>
      <c r="BB1807" s="13"/>
    </row>
    <row r="1808" spans="1:54" ht="12.75">
      <c r="A1808" s="13"/>
      <c r="B1808" s="13"/>
      <c r="C1808" s="324"/>
      <c r="D1808" s="324"/>
      <c r="E1808" s="324"/>
      <c r="F1808" s="324"/>
      <c r="G1808" s="324"/>
      <c r="H1808" s="324"/>
      <c r="I1808" s="324"/>
      <c r="J1808" s="324"/>
      <c r="K1808" s="324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20"/>
      <c r="AG1808" s="13"/>
      <c r="AH1808" s="13"/>
      <c r="AI1808" s="13"/>
      <c r="AJ1808" s="13"/>
      <c r="AK1808" s="13"/>
      <c r="AL1808" s="13"/>
      <c r="AM1808" s="13"/>
      <c r="AN1808" s="13"/>
      <c r="AO1808" s="13"/>
      <c r="AP1808" s="13"/>
      <c r="AQ1808" s="13"/>
      <c r="AR1808" s="13"/>
      <c r="AS1808" s="13"/>
      <c r="AT1808" s="13"/>
      <c r="AU1808" s="13"/>
      <c r="AV1808" s="13"/>
      <c r="AW1808" s="13"/>
      <c r="AX1808" s="13"/>
      <c r="AY1808" s="13"/>
      <c r="AZ1808" s="13"/>
      <c r="BA1808" s="13"/>
      <c r="BB1808" s="13"/>
    </row>
    <row r="1809" spans="1:54" ht="12.75">
      <c r="A1809" s="13"/>
      <c r="B1809" s="13"/>
      <c r="C1809" s="324"/>
      <c r="D1809" s="324"/>
      <c r="E1809" s="324"/>
      <c r="F1809" s="324"/>
      <c r="G1809" s="324"/>
      <c r="H1809" s="324"/>
      <c r="I1809" s="324"/>
      <c r="J1809" s="324"/>
      <c r="K1809" s="324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20"/>
      <c r="AG1809" s="13"/>
      <c r="AH1809" s="13"/>
      <c r="AI1809" s="13"/>
      <c r="AJ1809" s="13"/>
      <c r="AK1809" s="13"/>
      <c r="AL1809" s="13"/>
      <c r="AM1809" s="13"/>
      <c r="AN1809" s="13"/>
      <c r="AO1809" s="13"/>
      <c r="AP1809" s="13"/>
      <c r="AQ1809" s="13"/>
      <c r="AR1809" s="13"/>
      <c r="AS1809" s="13"/>
      <c r="AT1809" s="13"/>
      <c r="AU1809" s="13"/>
      <c r="AV1809" s="13"/>
      <c r="AW1809" s="13"/>
      <c r="AX1809" s="13"/>
      <c r="AY1809" s="13"/>
      <c r="AZ1809" s="13"/>
      <c r="BA1809" s="13"/>
      <c r="BB1809" s="13"/>
    </row>
    <row r="1810" spans="1:54" ht="12.75">
      <c r="A1810" s="13"/>
      <c r="B1810" s="13"/>
      <c r="C1810" s="324"/>
      <c r="D1810" s="324"/>
      <c r="E1810" s="324"/>
      <c r="F1810" s="324"/>
      <c r="G1810" s="324"/>
      <c r="H1810" s="324"/>
      <c r="I1810" s="324"/>
      <c r="J1810" s="324"/>
      <c r="K1810" s="324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20"/>
      <c r="AG1810" s="13"/>
      <c r="AH1810" s="13"/>
      <c r="AI1810" s="13"/>
      <c r="AJ1810" s="13"/>
      <c r="AK1810" s="13"/>
      <c r="AL1810" s="13"/>
      <c r="AM1810" s="13"/>
      <c r="AN1810" s="13"/>
      <c r="AO1810" s="13"/>
      <c r="AP1810" s="13"/>
      <c r="AQ1810" s="13"/>
      <c r="AR1810" s="13"/>
      <c r="AS1810" s="13"/>
      <c r="AT1810" s="13"/>
      <c r="AU1810" s="13"/>
      <c r="AV1810" s="13"/>
      <c r="AW1810" s="13"/>
      <c r="AX1810" s="13"/>
      <c r="AY1810" s="13"/>
      <c r="AZ1810" s="13"/>
      <c r="BA1810" s="13"/>
      <c r="BB1810" s="13"/>
    </row>
    <row r="1811" spans="1:54" ht="12.75">
      <c r="A1811" s="13"/>
      <c r="B1811" s="13"/>
      <c r="C1811" s="324"/>
      <c r="D1811" s="324"/>
      <c r="E1811" s="324"/>
      <c r="F1811" s="324"/>
      <c r="G1811" s="324"/>
      <c r="H1811" s="324"/>
      <c r="I1811" s="324"/>
      <c r="J1811" s="324"/>
      <c r="K1811" s="324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20"/>
      <c r="AG1811" s="13"/>
      <c r="AH1811" s="13"/>
      <c r="AI1811" s="13"/>
      <c r="AJ1811" s="13"/>
      <c r="AK1811" s="13"/>
      <c r="AL1811" s="13"/>
      <c r="AM1811" s="13"/>
      <c r="AN1811" s="13"/>
      <c r="AO1811" s="13"/>
      <c r="AP1811" s="13"/>
      <c r="AQ1811" s="13"/>
      <c r="AR1811" s="13"/>
      <c r="AS1811" s="13"/>
      <c r="AT1811" s="13"/>
      <c r="AU1811" s="13"/>
      <c r="AV1811" s="13"/>
      <c r="AW1811" s="13"/>
      <c r="AX1811" s="13"/>
      <c r="AY1811" s="13"/>
      <c r="AZ1811" s="13"/>
      <c r="BA1811" s="13"/>
      <c r="BB1811" s="13"/>
    </row>
    <row r="1812" spans="1:54" ht="12.75">
      <c r="A1812" s="13"/>
      <c r="B1812" s="13"/>
      <c r="C1812" s="324"/>
      <c r="D1812" s="324"/>
      <c r="E1812" s="324"/>
      <c r="F1812" s="324"/>
      <c r="G1812" s="324"/>
      <c r="H1812" s="324"/>
      <c r="I1812" s="324"/>
      <c r="J1812" s="324"/>
      <c r="K1812" s="324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20"/>
      <c r="AG1812" s="13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13"/>
      <c r="AR1812" s="13"/>
      <c r="AS1812" s="13"/>
      <c r="AT1812" s="13"/>
      <c r="AU1812" s="13"/>
      <c r="AV1812" s="13"/>
      <c r="AW1812" s="13"/>
      <c r="AX1812" s="13"/>
      <c r="AY1812" s="13"/>
      <c r="AZ1812" s="13"/>
      <c r="BA1812" s="13"/>
      <c r="BB1812" s="13"/>
    </row>
    <row r="1813" spans="1:54" ht="12.75">
      <c r="A1813" s="13"/>
      <c r="B1813" s="13"/>
      <c r="C1813" s="324"/>
      <c r="D1813" s="324"/>
      <c r="E1813" s="324"/>
      <c r="F1813" s="324"/>
      <c r="G1813" s="324"/>
      <c r="H1813" s="324"/>
      <c r="I1813" s="324"/>
      <c r="J1813" s="324"/>
      <c r="K1813" s="324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20"/>
      <c r="AG1813" s="13"/>
      <c r="AH1813" s="13"/>
      <c r="AI1813" s="13"/>
      <c r="AJ1813" s="13"/>
      <c r="AK1813" s="13"/>
      <c r="AL1813" s="13"/>
      <c r="AM1813" s="13"/>
      <c r="AN1813" s="13"/>
      <c r="AO1813" s="13"/>
      <c r="AP1813" s="13"/>
      <c r="AQ1813" s="13"/>
      <c r="AR1813" s="13"/>
      <c r="AS1813" s="13"/>
      <c r="AT1813" s="13"/>
      <c r="AU1813" s="13"/>
      <c r="AV1813" s="13"/>
      <c r="AW1813" s="13"/>
      <c r="AX1813" s="13"/>
      <c r="AY1813" s="13"/>
      <c r="AZ1813" s="13"/>
      <c r="BA1813" s="13"/>
      <c r="BB1813" s="13"/>
    </row>
    <row r="1814" spans="1:54" ht="12.75">
      <c r="A1814" s="13"/>
      <c r="B1814" s="13"/>
      <c r="C1814" s="324"/>
      <c r="D1814" s="324"/>
      <c r="E1814" s="324"/>
      <c r="F1814" s="324"/>
      <c r="G1814" s="324"/>
      <c r="H1814" s="324"/>
      <c r="I1814" s="324"/>
      <c r="J1814" s="324"/>
      <c r="K1814" s="324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20"/>
      <c r="AG1814" s="13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13"/>
      <c r="AR1814" s="13"/>
      <c r="AS1814" s="13"/>
      <c r="AT1814" s="13"/>
      <c r="AU1814" s="13"/>
      <c r="AV1814" s="13"/>
      <c r="AW1814" s="13"/>
      <c r="AX1814" s="13"/>
      <c r="AY1814" s="13"/>
      <c r="AZ1814" s="13"/>
      <c r="BA1814" s="13"/>
      <c r="BB1814" s="13"/>
    </row>
    <row r="1815" spans="1:54" ht="12.75">
      <c r="A1815" s="13"/>
      <c r="B1815" s="13"/>
      <c r="C1815" s="324"/>
      <c r="D1815" s="324"/>
      <c r="E1815" s="324"/>
      <c r="F1815" s="324"/>
      <c r="G1815" s="324"/>
      <c r="H1815" s="324"/>
      <c r="I1815" s="324"/>
      <c r="J1815" s="324"/>
      <c r="K1815" s="324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20"/>
      <c r="AG1815" s="13"/>
      <c r="AH1815" s="13"/>
      <c r="AI1815" s="13"/>
      <c r="AJ1815" s="13"/>
      <c r="AK1815" s="13"/>
      <c r="AL1815" s="13"/>
      <c r="AM1815" s="13"/>
      <c r="AN1815" s="13"/>
      <c r="AO1815" s="13"/>
      <c r="AP1815" s="13"/>
      <c r="AQ1815" s="13"/>
      <c r="AR1815" s="13"/>
      <c r="AS1815" s="13"/>
      <c r="AT1815" s="13"/>
      <c r="AU1815" s="13"/>
      <c r="AV1815" s="13"/>
      <c r="AW1815" s="13"/>
      <c r="AX1815" s="13"/>
      <c r="AY1815" s="13"/>
      <c r="AZ1815" s="13"/>
      <c r="BA1815" s="13"/>
      <c r="BB1815" s="13"/>
    </row>
    <row r="1816" spans="1:54" ht="12.75">
      <c r="A1816" s="13"/>
      <c r="B1816" s="13"/>
      <c r="C1816" s="324"/>
      <c r="D1816" s="324"/>
      <c r="E1816" s="324"/>
      <c r="F1816" s="324"/>
      <c r="G1816" s="324"/>
      <c r="H1816" s="324"/>
      <c r="I1816" s="324"/>
      <c r="J1816" s="324"/>
      <c r="K1816" s="324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20"/>
      <c r="AG1816" s="13"/>
      <c r="AH1816" s="13"/>
      <c r="AI1816" s="13"/>
      <c r="AJ1816" s="13"/>
      <c r="AK1816" s="13"/>
      <c r="AL1816" s="13"/>
      <c r="AM1816" s="13"/>
      <c r="AN1816" s="13"/>
      <c r="AO1816" s="13"/>
      <c r="AP1816" s="13"/>
      <c r="AQ1816" s="13"/>
      <c r="AR1816" s="13"/>
      <c r="AS1816" s="13"/>
      <c r="AT1816" s="13"/>
      <c r="AU1816" s="13"/>
      <c r="AV1816" s="13"/>
      <c r="AW1816" s="13"/>
      <c r="AX1816" s="13"/>
      <c r="AY1816" s="13"/>
      <c r="AZ1816" s="13"/>
      <c r="BA1816" s="13"/>
      <c r="BB1816" s="13"/>
    </row>
    <row r="1817" spans="1:54" ht="12.75">
      <c r="A1817" s="13"/>
      <c r="B1817" s="13"/>
      <c r="C1817" s="324"/>
      <c r="D1817" s="324"/>
      <c r="E1817" s="324"/>
      <c r="F1817" s="324"/>
      <c r="G1817" s="324"/>
      <c r="H1817" s="324"/>
      <c r="I1817" s="324"/>
      <c r="J1817" s="324"/>
      <c r="K1817" s="324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20"/>
      <c r="AG1817" s="13"/>
      <c r="AH1817" s="13"/>
      <c r="AI1817" s="13"/>
      <c r="AJ1817" s="13"/>
      <c r="AK1817" s="13"/>
      <c r="AL1817" s="13"/>
      <c r="AM1817" s="13"/>
      <c r="AN1817" s="13"/>
      <c r="AO1817" s="13"/>
      <c r="AP1817" s="13"/>
      <c r="AQ1817" s="13"/>
      <c r="AR1817" s="13"/>
      <c r="AS1817" s="13"/>
      <c r="AT1817" s="13"/>
      <c r="AU1817" s="13"/>
      <c r="AV1817" s="13"/>
      <c r="AW1817" s="13"/>
      <c r="AX1817" s="13"/>
      <c r="AY1817" s="13"/>
      <c r="AZ1817" s="13"/>
      <c r="BA1817" s="13"/>
      <c r="BB1817" s="13"/>
    </row>
    <row r="1818" spans="1:54" ht="12.75">
      <c r="A1818" s="13"/>
      <c r="B1818" s="13"/>
      <c r="C1818" s="324"/>
      <c r="D1818" s="324"/>
      <c r="E1818" s="324"/>
      <c r="F1818" s="324"/>
      <c r="G1818" s="324"/>
      <c r="H1818" s="324"/>
      <c r="I1818" s="324"/>
      <c r="J1818" s="324"/>
      <c r="K1818" s="324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20"/>
      <c r="AG1818" s="13"/>
      <c r="AH1818" s="13"/>
      <c r="AI1818" s="13"/>
      <c r="AJ1818" s="13"/>
      <c r="AK1818" s="13"/>
      <c r="AL1818" s="13"/>
      <c r="AM1818" s="13"/>
      <c r="AN1818" s="13"/>
      <c r="AO1818" s="13"/>
      <c r="AP1818" s="13"/>
      <c r="AQ1818" s="13"/>
      <c r="AR1818" s="13"/>
      <c r="AS1818" s="13"/>
      <c r="AT1818" s="13"/>
      <c r="AU1818" s="13"/>
      <c r="AV1818" s="13"/>
      <c r="AW1818" s="13"/>
      <c r="AX1818" s="13"/>
      <c r="AY1818" s="13"/>
      <c r="AZ1818" s="13"/>
      <c r="BA1818" s="13"/>
      <c r="BB1818" s="13"/>
    </row>
    <row r="1819" spans="1:54" ht="12.75">
      <c r="A1819" s="13"/>
      <c r="B1819" s="13"/>
      <c r="C1819" s="324"/>
      <c r="D1819" s="324"/>
      <c r="E1819" s="324"/>
      <c r="F1819" s="324"/>
      <c r="G1819" s="324"/>
      <c r="H1819" s="324"/>
      <c r="I1819" s="324"/>
      <c r="J1819" s="324"/>
      <c r="K1819" s="324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20"/>
      <c r="AG1819" s="13"/>
      <c r="AH1819" s="13"/>
      <c r="AI1819" s="13"/>
      <c r="AJ1819" s="13"/>
      <c r="AK1819" s="13"/>
      <c r="AL1819" s="13"/>
      <c r="AM1819" s="13"/>
      <c r="AN1819" s="13"/>
      <c r="AO1819" s="13"/>
      <c r="AP1819" s="13"/>
      <c r="AQ1819" s="13"/>
      <c r="AR1819" s="13"/>
      <c r="AS1819" s="13"/>
      <c r="AT1819" s="13"/>
      <c r="AU1819" s="13"/>
      <c r="AV1819" s="13"/>
      <c r="AW1819" s="13"/>
      <c r="AX1819" s="13"/>
      <c r="AY1819" s="13"/>
      <c r="AZ1819" s="13"/>
      <c r="BA1819" s="13"/>
      <c r="BB1819" s="13"/>
    </row>
    <row r="1820" spans="1:54" ht="12.75">
      <c r="A1820" s="13"/>
      <c r="B1820" s="13"/>
      <c r="C1820" s="324"/>
      <c r="D1820" s="324"/>
      <c r="E1820" s="324"/>
      <c r="F1820" s="324"/>
      <c r="G1820" s="324"/>
      <c r="H1820" s="324"/>
      <c r="I1820" s="324"/>
      <c r="J1820" s="324"/>
      <c r="K1820" s="324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20"/>
      <c r="AG1820" s="13"/>
      <c r="AH1820" s="13"/>
      <c r="AI1820" s="13"/>
      <c r="AJ1820" s="13"/>
      <c r="AK1820" s="13"/>
      <c r="AL1820" s="13"/>
      <c r="AM1820" s="13"/>
      <c r="AN1820" s="13"/>
      <c r="AO1820" s="13"/>
      <c r="AP1820" s="13"/>
      <c r="AQ1820" s="13"/>
      <c r="AR1820" s="13"/>
      <c r="AS1820" s="13"/>
      <c r="AT1820" s="13"/>
      <c r="AU1820" s="13"/>
      <c r="AV1820" s="13"/>
      <c r="AW1820" s="13"/>
      <c r="AX1820" s="13"/>
      <c r="AY1820" s="13"/>
      <c r="AZ1820" s="13"/>
      <c r="BA1820" s="13"/>
      <c r="BB1820" s="13"/>
    </row>
    <row r="1821" spans="1:54" ht="12.75">
      <c r="A1821" s="13"/>
      <c r="B1821" s="13"/>
      <c r="C1821" s="324"/>
      <c r="D1821" s="324"/>
      <c r="E1821" s="324"/>
      <c r="F1821" s="324"/>
      <c r="G1821" s="324"/>
      <c r="H1821" s="324"/>
      <c r="I1821" s="324"/>
      <c r="J1821" s="324"/>
      <c r="K1821" s="324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20"/>
      <c r="AG1821" s="13"/>
      <c r="AH1821" s="13"/>
      <c r="AI1821" s="13"/>
      <c r="AJ1821" s="13"/>
      <c r="AK1821" s="13"/>
      <c r="AL1821" s="13"/>
      <c r="AM1821" s="13"/>
      <c r="AN1821" s="13"/>
      <c r="AO1821" s="13"/>
      <c r="AP1821" s="13"/>
      <c r="AQ1821" s="13"/>
      <c r="AR1821" s="13"/>
      <c r="AS1821" s="13"/>
      <c r="AT1821" s="13"/>
      <c r="AU1821" s="13"/>
      <c r="AV1821" s="13"/>
      <c r="AW1821" s="13"/>
      <c r="AX1821" s="13"/>
      <c r="AY1821" s="13"/>
      <c r="AZ1821" s="13"/>
      <c r="BA1821" s="13"/>
      <c r="BB1821" s="13"/>
    </row>
    <row r="1822" spans="1:54" ht="12.75">
      <c r="A1822" s="13"/>
      <c r="B1822" s="13"/>
      <c r="C1822" s="324"/>
      <c r="D1822" s="324"/>
      <c r="E1822" s="324"/>
      <c r="F1822" s="324"/>
      <c r="G1822" s="324"/>
      <c r="H1822" s="324"/>
      <c r="I1822" s="324"/>
      <c r="J1822" s="324"/>
      <c r="K1822" s="324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20"/>
      <c r="AG1822" s="13"/>
      <c r="AH1822" s="13"/>
      <c r="AI1822" s="13"/>
      <c r="AJ1822" s="13"/>
      <c r="AK1822" s="13"/>
      <c r="AL1822" s="13"/>
      <c r="AM1822" s="13"/>
      <c r="AN1822" s="13"/>
      <c r="AO1822" s="13"/>
      <c r="AP1822" s="13"/>
      <c r="AQ1822" s="13"/>
      <c r="AR1822" s="13"/>
      <c r="AS1822" s="13"/>
      <c r="AT1822" s="13"/>
      <c r="AU1822" s="13"/>
      <c r="AV1822" s="13"/>
      <c r="AW1822" s="13"/>
      <c r="AX1822" s="13"/>
      <c r="AY1822" s="13"/>
      <c r="AZ1822" s="13"/>
      <c r="BA1822" s="13"/>
      <c r="BB1822" s="13"/>
    </row>
    <row r="1823" spans="1:54" ht="12.75">
      <c r="A1823" s="13"/>
      <c r="B1823" s="13"/>
      <c r="C1823" s="324"/>
      <c r="D1823" s="324"/>
      <c r="E1823" s="324"/>
      <c r="F1823" s="324"/>
      <c r="G1823" s="324"/>
      <c r="H1823" s="324"/>
      <c r="I1823" s="324"/>
      <c r="J1823" s="324"/>
      <c r="K1823" s="324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20"/>
      <c r="AG1823" s="13"/>
      <c r="AH1823" s="13"/>
      <c r="AI1823" s="13"/>
      <c r="AJ1823" s="13"/>
      <c r="AK1823" s="13"/>
      <c r="AL1823" s="13"/>
      <c r="AM1823" s="13"/>
      <c r="AN1823" s="13"/>
      <c r="AO1823" s="13"/>
      <c r="AP1823" s="13"/>
      <c r="AQ1823" s="13"/>
      <c r="AR1823" s="13"/>
      <c r="AS1823" s="13"/>
      <c r="AT1823" s="13"/>
      <c r="AU1823" s="13"/>
      <c r="AV1823" s="13"/>
      <c r="AW1823" s="13"/>
      <c r="AX1823" s="13"/>
      <c r="AY1823" s="13"/>
      <c r="AZ1823" s="13"/>
      <c r="BA1823" s="13"/>
      <c r="BB1823" s="13"/>
    </row>
    <row r="1824" spans="1:54" ht="12.75">
      <c r="A1824" s="13"/>
      <c r="B1824" s="13"/>
      <c r="C1824" s="324"/>
      <c r="D1824" s="324"/>
      <c r="E1824" s="324"/>
      <c r="F1824" s="324"/>
      <c r="G1824" s="324"/>
      <c r="H1824" s="324"/>
      <c r="I1824" s="324"/>
      <c r="J1824" s="324"/>
      <c r="K1824" s="324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20"/>
      <c r="AG1824" s="13"/>
      <c r="AH1824" s="13"/>
      <c r="AI1824" s="13"/>
      <c r="AJ1824" s="13"/>
      <c r="AK1824" s="13"/>
      <c r="AL1824" s="13"/>
      <c r="AM1824" s="13"/>
      <c r="AN1824" s="13"/>
      <c r="AO1824" s="13"/>
      <c r="AP1824" s="13"/>
      <c r="AQ1824" s="13"/>
      <c r="AR1824" s="13"/>
      <c r="AS1824" s="13"/>
      <c r="AT1824" s="13"/>
      <c r="AU1824" s="13"/>
      <c r="AV1824" s="13"/>
      <c r="AW1824" s="13"/>
      <c r="AX1824" s="13"/>
      <c r="AY1824" s="13"/>
      <c r="AZ1824" s="13"/>
      <c r="BA1824" s="13"/>
      <c r="BB1824" s="13"/>
    </row>
    <row r="1825" spans="1:54" ht="12.75">
      <c r="A1825" s="13"/>
      <c r="B1825" s="13"/>
      <c r="C1825" s="324"/>
      <c r="D1825" s="324"/>
      <c r="E1825" s="324"/>
      <c r="F1825" s="324"/>
      <c r="G1825" s="324"/>
      <c r="H1825" s="324"/>
      <c r="I1825" s="324"/>
      <c r="J1825" s="324"/>
      <c r="K1825" s="324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20"/>
      <c r="AG1825" s="13"/>
      <c r="AH1825" s="13"/>
      <c r="AI1825" s="13"/>
      <c r="AJ1825" s="13"/>
      <c r="AK1825" s="13"/>
      <c r="AL1825" s="13"/>
      <c r="AM1825" s="13"/>
      <c r="AN1825" s="13"/>
      <c r="AO1825" s="13"/>
      <c r="AP1825" s="13"/>
      <c r="AQ1825" s="13"/>
      <c r="AR1825" s="13"/>
      <c r="AS1825" s="13"/>
      <c r="AT1825" s="13"/>
      <c r="AU1825" s="13"/>
      <c r="AV1825" s="13"/>
      <c r="AW1825" s="13"/>
      <c r="AX1825" s="13"/>
      <c r="AY1825" s="13"/>
      <c r="AZ1825" s="13"/>
      <c r="BA1825" s="13"/>
      <c r="BB1825" s="13"/>
    </row>
    <row r="1826" spans="1:54" ht="12.75">
      <c r="A1826" s="13"/>
      <c r="B1826" s="13"/>
      <c r="C1826" s="324"/>
      <c r="D1826" s="324"/>
      <c r="E1826" s="324"/>
      <c r="F1826" s="324"/>
      <c r="G1826" s="324"/>
      <c r="H1826" s="324"/>
      <c r="I1826" s="324"/>
      <c r="J1826" s="324"/>
      <c r="K1826" s="324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20"/>
      <c r="AG1826" s="13"/>
      <c r="AH1826" s="13"/>
      <c r="AI1826" s="13"/>
      <c r="AJ1826" s="13"/>
      <c r="AK1826" s="13"/>
      <c r="AL1826" s="13"/>
      <c r="AM1826" s="13"/>
      <c r="AN1826" s="13"/>
      <c r="AO1826" s="13"/>
      <c r="AP1826" s="13"/>
      <c r="AQ1826" s="13"/>
      <c r="AR1826" s="13"/>
      <c r="AS1826" s="13"/>
      <c r="AT1826" s="13"/>
      <c r="AU1826" s="13"/>
      <c r="AV1826" s="13"/>
      <c r="AW1826" s="13"/>
      <c r="AX1826" s="13"/>
      <c r="AY1826" s="13"/>
      <c r="AZ1826" s="13"/>
      <c r="BA1826" s="13"/>
      <c r="BB1826" s="13"/>
    </row>
    <row r="1827" spans="1:54" ht="12.75">
      <c r="A1827" s="13"/>
      <c r="B1827" s="13"/>
      <c r="C1827" s="324"/>
      <c r="D1827" s="324"/>
      <c r="E1827" s="324"/>
      <c r="F1827" s="324"/>
      <c r="G1827" s="324"/>
      <c r="H1827" s="324"/>
      <c r="I1827" s="324"/>
      <c r="J1827" s="324"/>
      <c r="K1827" s="324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20"/>
      <c r="AG1827" s="13"/>
      <c r="AH1827" s="13"/>
      <c r="AI1827" s="13"/>
      <c r="AJ1827" s="13"/>
      <c r="AK1827" s="13"/>
      <c r="AL1827" s="13"/>
      <c r="AM1827" s="13"/>
      <c r="AN1827" s="13"/>
      <c r="AO1827" s="13"/>
      <c r="AP1827" s="13"/>
      <c r="AQ1827" s="13"/>
      <c r="AR1827" s="13"/>
      <c r="AS1827" s="13"/>
      <c r="AT1827" s="13"/>
      <c r="AU1827" s="13"/>
      <c r="AV1827" s="13"/>
      <c r="AW1827" s="13"/>
      <c r="AX1827" s="13"/>
      <c r="AY1827" s="13"/>
      <c r="AZ1827" s="13"/>
      <c r="BA1827" s="13"/>
      <c r="BB1827" s="13"/>
    </row>
    <row r="1828" spans="1:54" ht="12.75">
      <c r="A1828" s="13"/>
      <c r="B1828" s="13"/>
      <c r="C1828" s="324"/>
      <c r="D1828" s="324"/>
      <c r="E1828" s="324"/>
      <c r="F1828" s="324"/>
      <c r="G1828" s="324"/>
      <c r="H1828" s="324"/>
      <c r="I1828" s="324"/>
      <c r="J1828" s="324"/>
      <c r="K1828" s="324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20"/>
      <c r="AG1828" s="13"/>
      <c r="AH1828" s="13"/>
      <c r="AI1828" s="13"/>
      <c r="AJ1828" s="13"/>
      <c r="AK1828" s="13"/>
      <c r="AL1828" s="13"/>
      <c r="AM1828" s="13"/>
      <c r="AN1828" s="13"/>
      <c r="AO1828" s="13"/>
      <c r="AP1828" s="13"/>
      <c r="AQ1828" s="13"/>
      <c r="AR1828" s="13"/>
      <c r="AS1828" s="13"/>
      <c r="AT1828" s="13"/>
      <c r="AU1828" s="13"/>
      <c r="AV1828" s="13"/>
      <c r="AW1828" s="13"/>
      <c r="AX1828" s="13"/>
      <c r="AY1828" s="13"/>
      <c r="AZ1828" s="13"/>
      <c r="BA1828" s="13"/>
      <c r="BB1828" s="13"/>
    </row>
    <row r="1829" spans="1:54" ht="12.75">
      <c r="A1829" s="13"/>
      <c r="B1829" s="13"/>
      <c r="C1829" s="324"/>
      <c r="D1829" s="324"/>
      <c r="E1829" s="324"/>
      <c r="F1829" s="324"/>
      <c r="G1829" s="324"/>
      <c r="H1829" s="324"/>
      <c r="I1829" s="324"/>
      <c r="J1829" s="324"/>
      <c r="K1829" s="324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20"/>
      <c r="AG1829" s="13"/>
      <c r="AH1829" s="13"/>
      <c r="AI1829" s="13"/>
      <c r="AJ1829" s="13"/>
      <c r="AK1829" s="13"/>
      <c r="AL1829" s="13"/>
      <c r="AM1829" s="13"/>
      <c r="AN1829" s="13"/>
      <c r="AO1829" s="13"/>
      <c r="AP1829" s="13"/>
      <c r="AQ1829" s="13"/>
      <c r="AR1829" s="13"/>
      <c r="AS1829" s="13"/>
      <c r="AT1829" s="13"/>
      <c r="AU1829" s="13"/>
      <c r="AV1829" s="13"/>
      <c r="AW1829" s="13"/>
      <c r="AX1829" s="13"/>
      <c r="AY1829" s="13"/>
      <c r="AZ1829" s="13"/>
      <c r="BA1829" s="13"/>
      <c r="BB1829" s="13"/>
    </row>
    <row r="1830" spans="1:54" ht="12.75">
      <c r="A1830" s="13"/>
      <c r="B1830" s="13"/>
      <c r="C1830" s="324"/>
      <c r="D1830" s="324"/>
      <c r="E1830" s="324"/>
      <c r="F1830" s="324"/>
      <c r="G1830" s="324"/>
      <c r="H1830" s="324"/>
      <c r="I1830" s="324"/>
      <c r="J1830" s="324"/>
      <c r="K1830" s="324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20"/>
      <c r="AG1830" s="13"/>
      <c r="AH1830" s="13"/>
      <c r="AI1830" s="13"/>
      <c r="AJ1830" s="13"/>
      <c r="AK1830" s="13"/>
      <c r="AL1830" s="13"/>
      <c r="AM1830" s="13"/>
      <c r="AN1830" s="13"/>
      <c r="AO1830" s="13"/>
      <c r="AP1830" s="13"/>
      <c r="AQ1830" s="13"/>
      <c r="AR1830" s="13"/>
      <c r="AS1830" s="13"/>
      <c r="AT1830" s="13"/>
      <c r="AU1830" s="13"/>
      <c r="AV1830" s="13"/>
      <c r="AW1830" s="13"/>
      <c r="AX1830" s="13"/>
      <c r="AY1830" s="13"/>
      <c r="AZ1830" s="13"/>
      <c r="BA1830" s="13"/>
      <c r="BB1830" s="13"/>
    </row>
    <row r="1831" spans="1:54" ht="12.75">
      <c r="A1831" s="13"/>
      <c r="B1831" s="13"/>
      <c r="C1831" s="324"/>
      <c r="D1831" s="324"/>
      <c r="E1831" s="324"/>
      <c r="F1831" s="324"/>
      <c r="G1831" s="324"/>
      <c r="H1831" s="324"/>
      <c r="I1831" s="324"/>
      <c r="J1831" s="324"/>
      <c r="K1831" s="324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20"/>
      <c r="AG1831" s="13"/>
      <c r="AH1831" s="13"/>
      <c r="AI1831" s="13"/>
      <c r="AJ1831" s="13"/>
      <c r="AK1831" s="13"/>
      <c r="AL1831" s="13"/>
      <c r="AM1831" s="13"/>
      <c r="AN1831" s="13"/>
      <c r="AO1831" s="13"/>
      <c r="AP1831" s="13"/>
      <c r="AQ1831" s="13"/>
      <c r="AR1831" s="13"/>
      <c r="AS1831" s="13"/>
      <c r="AT1831" s="13"/>
      <c r="AU1831" s="13"/>
      <c r="AV1831" s="13"/>
      <c r="AW1831" s="13"/>
      <c r="AX1831" s="13"/>
      <c r="AY1831" s="13"/>
      <c r="AZ1831" s="13"/>
      <c r="BA1831" s="13"/>
      <c r="BB1831" s="13"/>
    </row>
    <row r="1832" spans="1:54" ht="12.75">
      <c r="A1832" s="13"/>
      <c r="B1832" s="13"/>
      <c r="C1832" s="324"/>
      <c r="D1832" s="324"/>
      <c r="E1832" s="324"/>
      <c r="F1832" s="324"/>
      <c r="G1832" s="324"/>
      <c r="H1832" s="324"/>
      <c r="I1832" s="324"/>
      <c r="J1832" s="324"/>
      <c r="K1832" s="324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20"/>
      <c r="AG1832" s="13"/>
      <c r="AH1832" s="13"/>
      <c r="AI1832" s="13"/>
      <c r="AJ1832" s="13"/>
      <c r="AK1832" s="13"/>
      <c r="AL1832" s="13"/>
      <c r="AM1832" s="13"/>
      <c r="AN1832" s="13"/>
      <c r="AO1832" s="13"/>
      <c r="AP1832" s="13"/>
      <c r="AQ1832" s="13"/>
      <c r="AR1832" s="13"/>
      <c r="AS1832" s="13"/>
      <c r="AT1832" s="13"/>
      <c r="AU1832" s="13"/>
      <c r="AV1832" s="13"/>
      <c r="AW1832" s="13"/>
      <c r="AX1832" s="13"/>
      <c r="AY1832" s="13"/>
      <c r="AZ1832" s="13"/>
      <c r="BA1832" s="13"/>
      <c r="BB1832" s="13"/>
    </row>
    <row r="1833" spans="1:54" ht="12.75">
      <c r="A1833" s="13"/>
      <c r="B1833" s="13"/>
      <c r="C1833" s="324"/>
      <c r="D1833" s="324"/>
      <c r="E1833" s="324"/>
      <c r="F1833" s="324"/>
      <c r="G1833" s="324"/>
      <c r="H1833" s="324"/>
      <c r="I1833" s="324"/>
      <c r="J1833" s="324"/>
      <c r="K1833" s="324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20"/>
      <c r="AG1833" s="13"/>
      <c r="AH1833" s="13"/>
      <c r="AI1833" s="13"/>
      <c r="AJ1833" s="13"/>
      <c r="AK1833" s="13"/>
      <c r="AL1833" s="13"/>
      <c r="AM1833" s="13"/>
      <c r="AN1833" s="13"/>
      <c r="AO1833" s="13"/>
      <c r="AP1833" s="13"/>
      <c r="AQ1833" s="13"/>
      <c r="AR1833" s="13"/>
      <c r="AS1833" s="13"/>
      <c r="AT1833" s="13"/>
      <c r="AU1833" s="13"/>
      <c r="AV1833" s="13"/>
      <c r="AW1833" s="13"/>
      <c r="AX1833" s="13"/>
      <c r="AY1833" s="13"/>
      <c r="AZ1833" s="13"/>
      <c r="BA1833" s="13"/>
      <c r="BB1833" s="13"/>
    </row>
    <row r="1834" spans="1:54" ht="12.75">
      <c r="A1834" s="13"/>
      <c r="B1834" s="13"/>
      <c r="C1834" s="324"/>
      <c r="D1834" s="324"/>
      <c r="E1834" s="324"/>
      <c r="F1834" s="324"/>
      <c r="G1834" s="324"/>
      <c r="H1834" s="324"/>
      <c r="I1834" s="324"/>
      <c r="J1834" s="324"/>
      <c r="K1834" s="324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20"/>
      <c r="AG1834" s="13"/>
      <c r="AH1834" s="13"/>
      <c r="AI1834" s="13"/>
      <c r="AJ1834" s="13"/>
      <c r="AK1834" s="13"/>
      <c r="AL1834" s="13"/>
      <c r="AM1834" s="13"/>
      <c r="AN1834" s="13"/>
      <c r="AO1834" s="13"/>
      <c r="AP1834" s="13"/>
      <c r="AQ1834" s="13"/>
      <c r="AR1834" s="13"/>
      <c r="AS1834" s="13"/>
      <c r="AT1834" s="13"/>
      <c r="AU1834" s="13"/>
      <c r="AV1834" s="13"/>
      <c r="AW1834" s="13"/>
      <c r="AX1834" s="13"/>
      <c r="AY1834" s="13"/>
      <c r="AZ1834" s="13"/>
      <c r="BA1834" s="13"/>
      <c r="BB1834" s="13"/>
    </row>
    <row r="1835" spans="1:54" ht="12.75">
      <c r="A1835" s="13"/>
      <c r="B1835" s="13"/>
      <c r="C1835" s="324"/>
      <c r="D1835" s="324"/>
      <c r="E1835" s="324"/>
      <c r="F1835" s="324"/>
      <c r="G1835" s="324"/>
      <c r="H1835" s="324"/>
      <c r="I1835" s="324"/>
      <c r="J1835" s="324"/>
      <c r="K1835" s="324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20"/>
      <c r="AG1835" s="13"/>
      <c r="AH1835" s="13"/>
      <c r="AI1835" s="13"/>
      <c r="AJ1835" s="13"/>
      <c r="AK1835" s="13"/>
      <c r="AL1835" s="13"/>
      <c r="AM1835" s="13"/>
      <c r="AN1835" s="13"/>
      <c r="AO1835" s="13"/>
      <c r="AP1835" s="13"/>
      <c r="AQ1835" s="13"/>
      <c r="AR1835" s="13"/>
      <c r="AS1835" s="13"/>
      <c r="AT1835" s="13"/>
      <c r="AU1835" s="13"/>
      <c r="AV1835" s="13"/>
      <c r="AW1835" s="13"/>
      <c r="AX1835" s="13"/>
      <c r="AY1835" s="13"/>
      <c r="AZ1835" s="13"/>
      <c r="BA1835" s="13"/>
      <c r="BB1835" s="13"/>
    </row>
    <row r="1836" spans="1:54" ht="12.75">
      <c r="A1836" s="13"/>
      <c r="B1836" s="13"/>
      <c r="C1836" s="324"/>
      <c r="D1836" s="324"/>
      <c r="E1836" s="324"/>
      <c r="F1836" s="324"/>
      <c r="G1836" s="324"/>
      <c r="H1836" s="324"/>
      <c r="I1836" s="324"/>
      <c r="J1836" s="324"/>
      <c r="K1836" s="324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20"/>
      <c r="AG1836" s="13"/>
      <c r="AH1836" s="13"/>
      <c r="AI1836" s="13"/>
      <c r="AJ1836" s="13"/>
      <c r="AK1836" s="13"/>
      <c r="AL1836" s="13"/>
      <c r="AM1836" s="13"/>
      <c r="AN1836" s="13"/>
      <c r="AO1836" s="13"/>
      <c r="AP1836" s="13"/>
      <c r="AQ1836" s="13"/>
      <c r="AR1836" s="13"/>
      <c r="AS1836" s="13"/>
      <c r="AT1836" s="13"/>
      <c r="AU1836" s="13"/>
      <c r="AV1836" s="13"/>
      <c r="AW1836" s="13"/>
      <c r="AX1836" s="13"/>
      <c r="AY1836" s="13"/>
      <c r="AZ1836" s="13"/>
      <c r="BA1836" s="13"/>
      <c r="BB1836" s="13"/>
    </row>
    <row r="1837" spans="1:54" ht="12.75">
      <c r="A1837" s="13"/>
      <c r="B1837" s="13"/>
      <c r="C1837" s="324"/>
      <c r="D1837" s="324"/>
      <c r="E1837" s="324"/>
      <c r="F1837" s="324"/>
      <c r="G1837" s="324"/>
      <c r="H1837" s="324"/>
      <c r="I1837" s="324"/>
      <c r="J1837" s="324"/>
      <c r="K1837" s="324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20"/>
      <c r="AG1837" s="13"/>
      <c r="AH1837" s="13"/>
      <c r="AI1837" s="13"/>
      <c r="AJ1837" s="13"/>
      <c r="AK1837" s="13"/>
      <c r="AL1837" s="13"/>
      <c r="AM1837" s="13"/>
      <c r="AN1837" s="13"/>
      <c r="AO1837" s="13"/>
      <c r="AP1837" s="13"/>
      <c r="AQ1837" s="13"/>
      <c r="AR1837" s="13"/>
      <c r="AS1837" s="13"/>
      <c r="AT1837" s="13"/>
      <c r="AU1837" s="13"/>
      <c r="AV1837" s="13"/>
      <c r="AW1837" s="13"/>
      <c r="AX1837" s="13"/>
      <c r="AY1837" s="13"/>
      <c r="AZ1837" s="13"/>
      <c r="BA1837" s="13"/>
      <c r="BB1837" s="13"/>
    </row>
    <row r="1838" spans="1:54" ht="12.75">
      <c r="A1838" s="13"/>
      <c r="B1838" s="13"/>
      <c r="C1838" s="324"/>
      <c r="D1838" s="324"/>
      <c r="E1838" s="324"/>
      <c r="F1838" s="324"/>
      <c r="G1838" s="324"/>
      <c r="H1838" s="324"/>
      <c r="I1838" s="324"/>
      <c r="J1838" s="324"/>
      <c r="K1838" s="324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20"/>
      <c r="AG1838" s="13"/>
      <c r="AH1838" s="13"/>
      <c r="AI1838" s="13"/>
      <c r="AJ1838" s="13"/>
      <c r="AK1838" s="13"/>
      <c r="AL1838" s="13"/>
      <c r="AM1838" s="13"/>
      <c r="AN1838" s="13"/>
      <c r="AO1838" s="13"/>
      <c r="AP1838" s="13"/>
      <c r="AQ1838" s="13"/>
      <c r="AR1838" s="13"/>
      <c r="AS1838" s="13"/>
      <c r="AT1838" s="13"/>
      <c r="AU1838" s="13"/>
      <c r="AV1838" s="13"/>
      <c r="AW1838" s="13"/>
      <c r="AX1838" s="13"/>
      <c r="AY1838" s="13"/>
      <c r="AZ1838" s="13"/>
      <c r="BA1838" s="13"/>
      <c r="BB1838" s="13"/>
    </row>
    <row r="1839" spans="1:54" ht="12.75">
      <c r="A1839" s="13"/>
      <c r="B1839" s="13"/>
      <c r="C1839" s="324"/>
      <c r="D1839" s="324"/>
      <c r="E1839" s="324"/>
      <c r="F1839" s="324"/>
      <c r="G1839" s="324"/>
      <c r="H1839" s="324"/>
      <c r="I1839" s="324"/>
      <c r="J1839" s="324"/>
      <c r="K1839" s="324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20"/>
      <c r="AG1839" s="13"/>
      <c r="AH1839" s="13"/>
      <c r="AI1839" s="13"/>
      <c r="AJ1839" s="13"/>
      <c r="AK1839" s="13"/>
      <c r="AL1839" s="13"/>
      <c r="AM1839" s="13"/>
      <c r="AN1839" s="13"/>
      <c r="AO1839" s="13"/>
      <c r="AP1839" s="13"/>
      <c r="AQ1839" s="13"/>
      <c r="AR1839" s="13"/>
      <c r="AS1839" s="13"/>
      <c r="AT1839" s="13"/>
      <c r="AU1839" s="13"/>
      <c r="AV1839" s="13"/>
      <c r="AW1839" s="13"/>
      <c r="AX1839" s="13"/>
      <c r="AY1839" s="13"/>
      <c r="AZ1839" s="13"/>
      <c r="BA1839" s="13"/>
      <c r="BB1839" s="13"/>
    </row>
    <row r="1840" spans="1:54" ht="12.75">
      <c r="A1840" s="13"/>
      <c r="B1840" s="13"/>
      <c r="C1840" s="324"/>
      <c r="D1840" s="324"/>
      <c r="E1840" s="324"/>
      <c r="F1840" s="324"/>
      <c r="G1840" s="324"/>
      <c r="H1840" s="324"/>
      <c r="I1840" s="324"/>
      <c r="J1840" s="324"/>
      <c r="K1840" s="324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20"/>
      <c r="AG1840" s="13"/>
      <c r="AH1840" s="13"/>
      <c r="AI1840" s="13"/>
      <c r="AJ1840" s="13"/>
      <c r="AK1840" s="13"/>
      <c r="AL1840" s="13"/>
      <c r="AM1840" s="13"/>
      <c r="AN1840" s="13"/>
      <c r="AO1840" s="13"/>
      <c r="AP1840" s="13"/>
      <c r="AQ1840" s="13"/>
      <c r="AR1840" s="13"/>
      <c r="AS1840" s="13"/>
      <c r="AT1840" s="13"/>
      <c r="AU1840" s="13"/>
      <c r="AV1840" s="13"/>
      <c r="AW1840" s="13"/>
      <c r="AX1840" s="13"/>
      <c r="AY1840" s="13"/>
      <c r="AZ1840" s="13"/>
      <c r="BA1840" s="13"/>
      <c r="BB1840" s="13"/>
    </row>
    <row r="1841" spans="1:54" ht="12.75">
      <c r="A1841" s="13"/>
      <c r="B1841" s="13"/>
      <c r="C1841" s="324"/>
      <c r="D1841" s="324"/>
      <c r="E1841" s="324"/>
      <c r="F1841" s="324"/>
      <c r="G1841" s="324"/>
      <c r="H1841" s="324"/>
      <c r="I1841" s="324"/>
      <c r="J1841" s="324"/>
      <c r="K1841" s="324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20"/>
      <c r="AG1841" s="13"/>
      <c r="AH1841" s="13"/>
      <c r="AI1841" s="13"/>
      <c r="AJ1841" s="13"/>
      <c r="AK1841" s="13"/>
      <c r="AL1841" s="13"/>
      <c r="AM1841" s="13"/>
      <c r="AN1841" s="13"/>
      <c r="AO1841" s="13"/>
      <c r="AP1841" s="13"/>
      <c r="AQ1841" s="13"/>
      <c r="AR1841" s="13"/>
      <c r="AS1841" s="13"/>
      <c r="AT1841" s="13"/>
      <c r="AU1841" s="13"/>
      <c r="AV1841" s="13"/>
      <c r="AW1841" s="13"/>
      <c r="AX1841" s="13"/>
      <c r="AY1841" s="13"/>
      <c r="AZ1841" s="13"/>
      <c r="BA1841" s="13"/>
      <c r="BB1841" s="13"/>
    </row>
    <row r="1842" spans="1:54" ht="12.75">
      <c r="A1842" s="13"/>
      <c r="B1842" s="13"/>
      <c r="C1842" s="324"/>
      <c r="D1842" s="324"/>
      <c r="E1842" s="324"/>
      <c r="F1842" s="324"/>
      <c r="G1842" s="324"/>
      <c r="H1842" s="324"/>
      <c r="I1842" s="324"/>
      <c r="J1842" s="324"/>
      <c r="K1842" s="324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20"/>
      <c r="AG1842" s="13"/>
      <c r="AH1842" s="13"/>
      <c r="AI1842" s="13"/>
      <c r="AJ1842" s="13"/>
      <c r="AK1842" s="13"/>
      <c r="AL1842" s="13"/>
      <c r="AM1842" s="13"/>
      <c r="AN1842" s="13"/>
      <c r="AO1842" s="13"/>
      <c r="AP1842" s="13"/>
      <c r="AQ1842" s="13"/>
      <c r="AR1842" s="13"/>
      <c r="AS1842" s="13"/>
      <c r="AT1842" s="13"/>
      <c r="AU1842" s="13"/>
      <c r="AV1842" s="13"/>
      <c r="AW1842" s="13"/>
      <c r="AX1842" s="13"/>
      <c r="AY1842" s="13"/>
      <c r="AZ1842" s="13"/>
      <c r="BA1842" s="13"/>
      <c r="BB1842" s="13"/>
    </row>
    <row r="1843" spans="1:54" ht="12.75">
      <c r="A1843" s="13"/>
      <c r="B1843" s="13"/>
      <c r="C1843" s="324"/>
      <c r="D1843" s="324"/>
      <c r="E1843" s="324"/>
      <c r="F1843" s="324"/>
      <c r="G1843" s="324"/>
      <c r="H1843" s="324"/>
      <c r="I1843" s="324"/>
      <c r="J1843" s="324"/>
      <c r="K1843" s="324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20"/>
      <c r="AG1843" s="13"/>
      <c r="AH1843" s="13"/>
      <c r="AI1843" s="13"/>
      <c r="AJ1843" s="13"/>
      <c r="AK1843" s="13"/>
      <c r="AL1843" s="13"/>
      <c r="AM1843" s="13"/>
      <c r="AN1843" s="13"/>
      <c r="AO1843" s="13"/>
      <c r="AP1843" s="13"/>
      <c r="AQ1843" s="13"/>
      <c r="AR1843" s="13"/>
      <c r="AS1843" s="13"/>
      <c r="AT1843" s="13"/>
      <c r="AU1843" s="13"/>
      <c r="AV1843" s="13"/>
      <c r="AW1843" s="13"/>
      <c r="AX1843" s="13"/>
      <c r="AY1843" s="13"/>
      <c r="AZ1843" s="13"/>
      <c r="BA1843" s="13"/>
      <c r="BB1843" s="13"/>
    </row>
    <row r="1844" spans="1:54" ht="12.75">
      <c r="A1844" s="13"/>
      <c r="B1844" s="13"/>
      <c r="C1844" s="324"/>
      <c r="D1844" s="324"/>
      <c r="E1844" s="324"/>
      <c r="F1844" s="324"/>
      <c r="G1844" s="324"/>
      <c r="H1844" s="324"/>
      <c r="I1844" s="324"/>
      <c r="J1844" s="324"/>
      <c r="K1844" s="324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20"/>
      <c r="AG1844" s="13"/>
      <c r="AH1844" s="13"/>
      <c r="AI1844" s="13"/>
      <c r="AJ1844" s="13"/>
      <c r="AK1844" s="13"/>
      <c r="AL1844" s="13"/>
      <c r="AM1844" s="13"/>
      <c r="AN1844" s="13"/>
      <c r="AO1844" s="13"/>
      <c r="AP1844" s="13"/>
      <c r="AQ1844" s="13"/>
      <c r="AR1844" s="13"/>
      <c r="AS1844" s="13"/>
      <c r="AT1844" s="13"/>
      <c r="AU1844" s="13"/>
      <c r="AV1844" s="13"/>
      <c r="AW1844" s="13"/>
      <c r="AX1844" s="13"/>
      <c r="AY1844" s="13"/>
      <c r="AZ1844" s="13"/>
      <c r="BA1844" s="13"/>
      <c r="BB1844" s="13"/>
    </row>
    <row r="1845" spans="1:54" ht="12.75">
      <c r="A1845" s="13"/>
      <c r="B1845" s="13"/>
      <c r="C1845" s="324"/>
      <c r="D1845" s="324"/>
      <c r="E1845" s="324"/>
      <c r="F1845" s="324"/>
      <c r="G1845" s="324"/>
      <c r="H1845" s="324"/>
      <c r="I1845" s="324"/>
      <c r="J1845" s="324"/>
      <c r="K1845" s="324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20"/>
      <c r="AG1845" s="13"/>
      <c r="AH1845" s="13"/>
      <c r="AI1845" s="13"/>
      <c r="AJ1845" s="13"/>
      <c r="AK1845" s="13"/>
      <c r="AL1845" s="13"/>
      <c r="AM1845" s="13"/>
      <c r="AN1845" s="13"/>
      <c r="AO1845" s="13"/>
      <c r="AP1845" s="13"/>
      <c r="AQ1845" s="13"/>
      <c r="AR1845" s="13"/>
      <c r="AS1845" s="13"/>
      <c r="AT1845" s="13"/>
      <c r="AU1845" s="13"/>
      <c r="AV1845" s="13"/>
      <c r="AW1845" s="13"/>
      <c r="AX1845" s="13"/>
      <c r="AY1845" s="13"/>
      <c r="AZ1845" s="13"/>
      <c r="BA1845" s="13"/>
      <c r="BB1845" s="13"/>
    </row>
    <row r="1846" spans="1:54" ht="12.75">
      <c r="A1846" s="13"/>
      <c r="B1846" s="13"/>
      <c r="C1846" s="324"/>
      <c r="D1846" s="324"/>
      <c r="E1846" s="324"/>
      <c r="F1846" s="324"/>
      <c r="G1846" s="324"/>
      <c r="H1846" s="324"/>
      <c r="I1846" s="324"/>
      <c r="J1846" s="324"/>
      <c r="K1846" s="324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20"/>
      <c r="AG1846" s="13"/>
      <c r="AH1846" s="13"/>
      <c r="AI1846" s="13"/>
      <c r="AJ1846" s="13"/>
      <c r="AK1846" s="13"/>
      <c r="AL1846" s="13"/>
      <c r="AM1846" s="13"/>
      <c r="AN1846" s="13"/>
      <c r="AO1846" s="13"/>
      <c r="AP1846" s="13"/>
      <c r="AQ1846" s="13"/>
      <c r="AR1846" s="13"/>
      <c r="AS1846" s="13"/>
      <c r="AT1846" s="13"/>
      <c r="AU1846" s="13"/>
      <c r="AV1846" s="13"/>
      <c r="AW1846" s="13"/>
      <c r="AX1846" s="13"/>
      <c r="AY1846" s="13"/>
      <c r="AZ1846" s="13"/>
      <c r="BA1846" s="13"/>
      <c r="BB1846" s="13"/>
    </row>
    <row r="1847" spans="1:54" ht="12.75">
      <c r="A1847" s="13"/>
      <c r="B1847" s="13"/>
      <c r="C1847" s="324"/>
      <c r="D1847" s="324"/>
      <c r="E1847" s="324"/>
      <c r="F1847" s="324"/>
      <c r="G1847" s="324"/>
      <c r="H1847" s="324"/>
      <c r="I1847" s="324"/>
      <c r="J1847" s="324"/>
      <c r="K1847" s="324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20"/>
      <c r="AG1847" s="13"/>
      <c r="AH1847" s="13"/>
      <c r="AI1847" s="13"/>
      <c r="AJ1847" s="13"/>
      <c r="AK1847" s="13"/>
      <c r="AL1847" s="13"/>
      <c r="AM1847" s="13"/>
      <c r="AN1847" s="13"/>
      <c r="AO1847" s="13"/>
      <c r="AP1847" s="13"/>
      <c r="AQ1847" s="13"/>
      <c r="AR1847" s="13"/>
      <c r="AS1847" s="13"/>
      <c r="AT1847" s="13"/>
      <c r="AU1847" s="13"/>
      <c r="AV1847" s="13"/>
      <c r="AW1847" s="13"/>
      <c r="AX1847" s="13"/>
      <c r="AY1847" s="13"/>
      <c r="AZ1847" s="13"/>
      <c r="BA1847" s="13"/>
      <c r="BB1847" s="13"/>
    </row>
    <row r="1848" spans="1:54" ht="12.75">
      <c r="A1848" s="13"/>
      <c r="B1848" s="13"/>
      <c r="C1848" s="324"/>
      <c r="D1848" s="324"/>
      <c r="E1848" s="324"/>
      <c r="F1848" s="324"/>
      <c r="G1848" s="324"/>
      <c r="H1848" s="324"/>
      <c r="I1848" s="324"/>
      <c r="J1848" s="324"/>
      <c r="K1848" s="324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20"/>
      <c r="AG1848" s="13"/>
      <c r="AH1848" s="13"/>
      <c r="AI1848" s="13"/>
      <c r="AJ1848" s="13"/>
      <c r="AK1848" s="13"/>
      <c r="AL1848" s="13"/>
      <c r="AM1848" s="13"/>
      <c r="AN1848" s="13"/>
      <c r="AO1848" s="13"/>
      <c r="AP1848" s="13"/>
      <c r="AQ1848" s="13"/>
      <c r="AR1848" s="13"/>
      <c r="AS1848" s="13"/>
      <c r="AT1848" s="13"/>
      <c r="AU1848" s="13"/>
      <c r="AV1848" s="13"/>
      <c r="AW1848" s="13"/>
      <c r="AX1848" s="13"/>
      <c r="AY1848" s="13"/>
      <c r="AZ1848" s="13"/>
      <c r="BA1848" s="13"/>
      <c r="BB1848" s="13"/>
    </row>
    <row r="1849" spans="1:54" ht="12.75">
      <c r="A1849" s="13"/>
      <c r="B1849" s="13"/>
      <c r="C1849" s="324"/>
      <c r="D1849" s="324"/>
      <c r="E1849" s="324"/>
      <c r="F1849" s="324"/>
      <c r="G1849" s="324"/>
      <c r="H1849" s="324"/>
      <c r="I1849" s="324"/>
      <c r="J1849" s="324"/>
      <c r="K1849" s="324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20"/>
      <c r="AG1849" s="13"/>
      <c r="AH1849" s="13"/>
      <c r="AI1849" s="13"/>
      <c r="AJ1849" s="13"/>
      <c r="AK1849" s="13"/>
      <c r="AL1849" s="13"/>
      <c r="AM1849" s="13"/>
      <c r="AN1849" s="13"/>
      <c r="AO1849" s="13"/>
      <c r="AP1849" s="13"/>
      <c r="AQ1849" s="13"/>
      <c r="AR1849" s="13"/>
      <c r="AS1849" s="13"/>
      <c r="AT1849" s="13"/>
      <c r="AU1849" s="13"/>
      <c r="AV1849" s="13"/>
      <c r="AW1849" s="13"/>
      <c r="AX1849" s="13"/>
      <c r="AY1849" s="13"/>
      <c r="AZ1849" s="13"/>
      <c r="BA1849" s="13"/>
      <c r="BB1849" s="13"/>
    </row>
    <row r="1850" spans="1:54" ht="12.75">
      <c r="A1850" s="13"/>
      <c r="B1850" s="13"/>
      <c r="C1850" s="324"/>
      <c r="D1850" s="324"/>
      <c r="E1850" s="324"/>
      <c r="F1850" s="324"/>
      <c r="G1850" s="324"/>
      <c r="H1850" s="324"/>
      <c r="I1850" s="324"/>
      <c r="J1850" s="324"/>
      <c r="K1850" s="324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20"/>
      <c r="AG1850" s="13"/>
      <c r="AH1850" s="13"/>
      <c r="AI1850" s="13"/>
      <c r="AJ1850" s="13"/>
      <c r="AK1850" s="13"/>
      <c r="AL1850" s="13"/>
      <c r="AM1850" s="13"/>
      <c r="AN1850" s="13"/>
      <c r="AO1850" s="13"/>
      <c r="AP1850" s="13"/>
      <c r="AQ1850" s="13"/>
      <c r="AR1850" s="13"/>
      <c r="AS1850" s="13"/>
      <c r="AT1850" s="13"/>
      <c r="AU1850" s="13"/>
      <c r="AV1850" s="13"/>
      <c r="AW1850" s="13"/>
      <c r="AX1850" s="13"/>
      <c r="AY1850" s="13"/>
      <c r="AZ1850" s="13"/>
      <c r="BA1850" s="13"/>
      <c r="BB1850" s="13"/>
    </row>
    <row r="1851" spans="1:54" ht="12.75">
      <c r="A1851" s="13"/>
      <c r="B1851" s="13"/>
      <c r="C1851" s="324"/>
      <c r="D1851" s="324"/>
      <c r="E1851" s="324"/>
      <c r="F1851" s="324"/>
      <c r="G1851" s="324"/>
      <c r="H1851" s="324"/>
      <c r="I1851" s="324"/>
      <c r="J1851" s="324"/>
      <c r="K1851" s="324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20"/>
      <c r="AG1851" s="13"/>
      <c r="AH1851" s="13"/>
      <c r="AI1851" s="13"/>
      <c r="AJ1851" s="13"/>
      <c r="AK1851" s="13"/>
      <c r="AL1851" s="13"/>
      <c r="AM1851" s="13"/>
      <c r="AN1851" s="13"/>
      <c r="AO1851" s="13"/>
      <c r="AP1851" s="13"/>
      <c r="AQ1851" s="13"/>
      <c r="AR1851" s="13"/>
      <c r="AS1851" s="13"/>
      <c r="AT1851" s="13"/>
      <c r="AU1851" s="13"/>
      <c r="AV1851" s="13"/>
      <c r="AW1851" s="13"/>
      <c r="AX1851" s="13"/>
      <c r="AY1851" s="13"/>
      <c r="AZ1851" s="13"/>
      <c r="BA1851" s="13"/>
      <c r="BB1851" s="13"/>
    </row>
    <row r="1852" spans="1:54" ht="12.75">
      <c r="A1852" s="13"/>
      <c r="B1852" s="13"/>
      <c r="C1852" s="324"/>
      <c r="D1852" s="324"/>
      <c r="E1852" s="324"/>
      <c r="F1852" s="324"/>
      <c r="G1852" s="324"/>
      <c r="H1852" s="324"/>
      <c r="I1852" s="324"/>
      <c r="J1852" s="324"/>
      <c r="K1852" s="324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20"/>
      <c r="AG1852" s="13"/>
      <c r="AH1852" s="13"/>
      <c r="AI1852" s="13"/>
      <c r="AJ1852" s="13"/>
      <c r="AK1852" s="13"/>
      <c r="AL1852" s="13"/>
      <c r="AM1852" s="13"/>
      <c r="AN1852" s="13"/>
      <c r="AO1852" s="13"/>
      <c r="AP1852" s="13"/>
      <c r="AQ1852" s="13"/>
      <c r="AR1852" s="13"/>
      <c r="AS1852" s="13"/>
      <c r="AT1852" s="13"/>
      <c r="AU1852" s="13"/>
      <c r="AV1852" s="13"/>
      <c r="AW1852" s="13"/>
      <c r="AX1852" s="13"/>
      <c r="AY1852" s="13"/>
      <c r="AZ1852" s="13"/>
      <c r="BA1852" s="13"/>
      <c r="BB1852" s="13"/>
    </row>
    <row r="1853" spans="1:54" ht="12.75">
      <c r="A1853" s="13"/>
      <c r="B1853" s="13"/>
      <c r="C1853" s="324"/>
      <c r="D1853" s="324"/>
      <c r="E1853" s="324"/>
      <c r="F1853" s="324"/>
      <c r="G1853" s="324"/>
      <c r="H1853" s="324"/>
      <c r="I1853" s="324"/>
      <c r="J1853" s="324"/>
      <c r="K1853" s="324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20"/>
      <c r="AG1853" s="13"/>
      <c r="AH1853" s="13"/>
      <c r="AI1853" s="13"/>
      <c r="AJ1853" s="13"/>
      <c r="AK1853" s="13"/>
      <c r="AL1853" s="13"/>
      <c r="AM1853" s="13"/>
      <c r="AN1853" s="13"/>
      <c r="AO1853" s="13"/>
      <c r="AP1853" s="13"/>
      <c r="AQ1853" s="13"/>
      <c r="AR1853" s="13"/>
      <c r="AS1853" s="13"/>
      <c r="AT1853" s="13"/>
      <c r="AU1853" s="13"/>
      <c r="AV1853" s="13"/>
      <c r="AW1853" s="13"/>
      <c r="AX1853" s="13"/>
      <c r="AY1853" s="13"/>
      <c r="AZ1853" s="13"/>
      <c r="BA1853" s="13"/>
      <c r="BB1853" s="13"/>
    </row>
    <row r="1854" spans="1:54" ht="12.75">
      <c r="A1854" s="13"/>
      <c r="B1854" s="13"/>
      <c r="C1854" s="324"/>
      <c r="D1854" s="324"/>
      <c r="E1854" s="324"/>
      <c r="F1854" s="324"/>
      <c r="G1854" s="324"/>
      <c r="H1854" s="324"/>
      <c r="I1854" s="324"/>
      <c r="J1854" s="324"/>
      <c r="K1854" s="324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20"/>
      <c r="AG1854" s="13"/>
      <c r="AH1854" s="13"/>
      <c r="AI1854" s="13"/>
      <c r="AJ1854" s="13"/>
      <c r="AK1854" s="13"/>
      <c r="AL1854" s="13"/>
      <c r="AM1854" s="13"/>
      <c r="AN1854" s="13"/>
      <c r="AO1854" s="13"/>
      <c r="AP1854" s="13"/>
      <c r="AQ1854" s="13"/>
      <c r="AR1854" s="13"/>
      <c r="AS1854" s="13"/>
      <c r="AT1854" s="13"/>
      <c r="AU1854" s="13"/>
      <c r="AV1854" s="13"/>
      <c r="AW1854" s="13"/>
      <c r="AX1854" s="13"/>
      <c r="AY1854" s="13"/>
      <c r="AZ1854" s="13"/>
      <c r="BA1854" s="13"/>
      <c r="BB1854" s="13"/>
    </row>
    <row r="1855" spans="1:54" ht="12.75">
      <c r="A1855" s="13"/>
      <c r="B1855" s="13"/>
      <c r="C1855" s="324"/>
      <c r="D1855" s="324"/>
      <c r="E1855" s="324"/>
      <c r="F1855" s="324"/>
      <c r="G1855" s="324"/>
      <c r="H1855" s="324"/>
      <c r="I1855" s="324"/>
      <c r="J1855" s="324"/>
      <c r="K1855" s="324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20"/>
      <c r="AG1855" s="13"/>
      <c r="AH1855" s="13"/>
      <c r="AI1855" s="13"/>
      <c r="AJ1855" s="13"/>
      <c r="AK1855" s="13"/>
      <c r="AL1855" s="13"/>
      <c r="AM1855" s="13"/>
      <c r="AN1855" s="13"/>
      <c r="AO1855" s="13"/>
      <c r="AP1855" s="13"/>
      <c r="AQ1855" s="13"/>
      <c r="AR1855" s="13"/>
      <c r="AS1855" s="13"/>
      <c r="AT1855" s="13"/>
      <c r="AU1855" s="13"/>
      <c r="AV1855" s="13"/>
      <c r="AW1855" s="13"/>
      <c r="AX1855" s="13"/>
      <c r="AY1855" s="13"/>
      <c r="AZ1855" s="13"/>
      <c r="BA1855" s="13"/>
      <c r="BB1855" s="13"/>
    </row>
    <row r="1856" spans="1:54" ht="12.75">
      <c r="A1856" s="13"/>
      <c r="B1856" s="13"/>
      <c r="C1856" s="324"/>
      <c r="D1856" s="324"/>
      <c r="E1856" s="324"/>
      <c r="F1856" s="324"/>
      <c r="G1856" s="324"/>
      <c r="H1856" s="324"/>
      <c r="I1856" s="324"/>
      <c r="J1856" s="324"/>
      <c r="K1856" s="324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20"/>
      <c r="AG1856" s="13"/>
      <c r="AH1856" s="13"/>
      <c r="AI1856" s="13"/>
      <c r="AJ1856" s="13"/>
      <c r="AK1856" s="13"/>
      <c r="AL1856" s="13"/>
      <c r="AM1856" s="13"/>
      <c r="AN1856" s="13"/>
      <c r="AO1856" s="13"/>
      <c r="AP1856" s="13"/>
      <c r="AQ1856" s="13"/>
      <c r="AR1856" s="13"/>
      <c r="AS1856" s="13"/>
      <c r="AT1856" s="13"/>
      <c r="AU1856" s="13"/>
      <c r="AV1856" s="13"/>
      <c r="AW1856" s="13"/>
      <c r="AX1856" s="13"/>
      <c r="AY1856" s="13"/>
      <c r="AZ1856" s="13"/>
      <c r="BA1856" s="13"/>
      <c r="BB1856" s="13"/>
    </row>
    <row r="1857" spans="1:54" ht="12.75">
      <c r="A1857" s="13"/>
      <c r="B1857" s="13"/>
      <c r="C1857" s="324"/>
      <c r="D1857" s="324"/>
      <c r="E1857" s="324"/>
      <c r="F1857" s="324"/>
      <c r="G1857" s="324"/>
      <c r="H1857" s="324"/>
      <c r="I1857" s="324"/>
      <c r="J1857" s="324"/>
      <c r="K1857" s="324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20"/>
      <c r="AG1857" s="13"/>
      <c r="AH1857" s="13"/>
      <c r="AI1857" s="13"/>
      <c r="AJ1857" s="13"/>
      <c r="AK1857" s="13"/>
      <c r="AL1857" s="13"/>
      <c r="AM1857" s="13"/>
      <c r="AN1857" s="13"/>
      <c r="AO1857" s="13"/>
      <c r="AP1857" s="13"/>
      <c r="AQ1857" s="13"/>
      <c r="AR1857" s="13"/>
      <c r="AS1857" s="13"/>
      <c r="AT1857" s="13"/>
      <c r="AU1857" s="13"/>
      <c r="AV1857" s="13"/>
      <c r="AW1857" s="13"/>
      <c r="AX1857" s="13"/>
      <c r="AY1857" s="13"/>
      <c r="AZ1857" s="13"/>
      <c r="BA1857" s="13"/>
      <c r="BB1857" s="13"/>
    </row>
    <row r="1858" spans="1:54" ht="12.75">
      <c r="A1858" s="13"/>
      <c r="B1858" s="13"/>
      <c r="C1858" s="324"/>
      <c r="D1858" s="324"/>
      <c r="E1858" s="324"/>
      <c r="F1858" s="324"/>
      <c r="G1858" s="324"/>
      <c r="H1858" s="324"/>
      <c r="I1858" s="324"/>
      <c r="J1858" s="324"/>
      <c r="K1858" s="324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20"/>
      <c r="AG1858" s="13"/>
      <c r="AH1858" s="13"/>
      <c r="AI1858" s="13"/>
      <c r="AJ1858" s="13"/>
      <c r="AK1858" s="13"/>
      <c r="AL1858" s="13"/>
      <c r="AM1858" s="13"/>
      <c r="AN1858" s="13"/>
      <c r="AO1858" s="13"/>
      <c r="AP1858" s="13"/>
      <c r="AQ1858" s="13"/>
      <c r="AR1858" s="13"/>
      <c r="AS1858" s="13"/>
      <c r="AT1858" s="13"/>
      <c r="AU1858" s="13"/>
      <c r="AV1858" s="13"/>
      <c r="AW1858" s="13"/>
      <c r="AX1858" s="13"/>
      <c r="AY1858" s="13"/>
      <c r="AZ1858" s="13"/>
      <c r="BA1858" s="13"/>
      <c r="BB1858" s="13"/>
    </row>
    <row r="1859" spans="1:54" ht="12.75">
      <c r="A1859" s="13"/>
      <c r="B1859" s="13"/>
      <c r="C1859" s="324"/>
      <c r="D1859" s="324"/>
      <c r="E1859" s="324"/>
      <c r="F1859" s="324"/>
      <c r="G1859" s="324"/>
      <c r="H1859" s="324"/>
      <c r="I1859" s="324"/>
      <c r="J1859" s="324"/>
      <c r="K1859" s="324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20"/>
      <c r="AG1859" s="13"/>
      <c r="AH1859" s="13"/>
      <c r="AI1859" s="13"/>
      <c r="AJ1859" s="13"/>
      <c r="AK1859" s="13"/>
      <c r="AL1859" s="13"/>
      <c r="AM1859" s="13"/>
      <c r="AN1859" s="13"/>
      <c r="AO1859" s="13"/>
      <c r="AP1859" s="13"/>
      <c r="AQ1859" s="13"/>
      <c r="AR1859" s="13"/>
      <c r="AS1859" s="13"/>
      <c r="AT1859" s="13"/>
      <c r="AU1859" s="13"/>
      <c r="AV1859" s="13"/>
      <c r="AW1859" s="13"/>
      <c r="AX1859" s="13"/>
      <c r="AY1859" s="13"/>
      <c r="AZ1859" s="13"/>
      <c r="BA1859" s="13"/>
      <c r="BB1859" s="13"/>
    </row>
    <row r="1860" spans="1:54" ht="12.75">
      <c r="A1860" s="13"/>
      <c r="B1860" s="13"/>
      <c r="C1860" s="324"/>
      <c r="D1860" s="324"/>
      <c r="E1860" s="324"/>
      <c r="F1860" s="324"/>
      <c r="G1860" s="324"/>
      <c r="H1860" s="324"/>
      <c r="I1860" s="324"/>
      <c r="J1860" s="324"/>
      <c r="K1860" s="324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20"/>
      <c r="AG1860" s="13"/>
      <c r="AH1860" s="13"/>
      <c r="AI1860" s="13"/>
      <c r="AJ1860" s="13"/>
      <c r="AK1860" s="13"/>
      <c r="AL1860" s="13"/>
      <c r="AM1860" s="13"/>
      <c r="AN1860" s="13"/>
      <c r="AO1860" s="13"/>
      <c r="AP1860" s="13"/>
      <c r="AQ1860" s="13"/>
      <c r="AR1860" s="13"/>
      <c r="AS1860" s="13"/>
      <c r="AT1860" s="13"/>
      <c r="AU1860" s="13"/>
      <c r="AV1860" s="13"/>
      <c r="AW1860" s="13"/>
      <c r="AX1860" s="13"/>
      <c r="AY1860" s="13"/>
      <c r="AZ1860" s="13"/>
      <c r="BA1860" s="13"/>
      <c r="BB1860" s="13"/>
    </row>
    <row r="1861" spans="1:54" ht="12.75">
      <c r="A1861" s="13"/>
      <c r="B1861" s="13"/>
      <c r="C1861" s="324"/>
      <c r="D1861" s="324"/>
      <c r="E1861" s="324"/>
      <c r="F1861" s="324"/>
      <c r="G1861" s="324"/>
      <c r="H1861" s="324"/>
      <c r="I1861" s="324"/>
      <c r="J1861" s="324"/>
      <c r="K1861" s="324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20"/>
      <c r="AG1861" s="13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13"/>
      <c r="AR1861" s="13"/>
      <c r="AS1861" s="13"/>
      <c r="AT1861" s="13"/>
      <c r="AU1861" s="13"/>
      <c r="AV1861" s="13"/>
      <c r="AW1861" s="13"/>
      <c r="AX1861" s="13"/>
      <c r="AY1861" s="13"/>
      <c r="AZ1861" s="13"/>
      <c r="BA1861" s="13"/>
      <c r="BB1861" s="13"/>
    </row>
    <row r="1862" spans="1:54" ht="12.75">
      <c r="A1862" s="13"/>
      <c r="B1862" s="13"/>
      <c r="C1862" s="324"/>
      <c r="D1862" s="324"/>
      <c r="E1862" s="324"/>
      <c r="F1862" s="324"/>
      <c r="G1862" s="324"/>
      <c r="H1862" s="324"/>
      <c r="I1862" s="324"/>
      <c r="J1862" s="324"/>
      <c r="K1862" s="324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20"/>
      <c r="AG1862" s="13"/>
      <c r="AH1862" s="13"/>
      <c r="AI1862" s="13"/>
      <c r="AJ1862" s="13"/>
      <c r="AK1862" s="13"/>
      <c r="AL1862" s="13"/>
      <c r="AM1862" s="13"/>
      <c r="AN1862" s="13"/>
      <c r="AO1862" s="13"/>
      <c r="AP1862" s="13"/>
      <c r="AQ1862" s="13"/>
      <c r="AR1862" s="13"/>
      <c r="AS1862" s="13"/>
      <c r="AT1862" s="13"/>
      <c r="AU1862" s="13"/>
      <c r="AV1862" s="13"/>
      <c r="AW1862" s="13"/>
      <c r="AX1862" s="13"/>
      <c r="AY1862" s="13"/>
      <c r="AZ1862" s="13"/>
      <c r="BA1862" s="13"/>
      <c r="BB1862" s="13"/>
    </row>
    <row r="1863" spans="1:54" ht="12.75">
      <c r="A1863" s="13"/>
      <c r="B1863" s="13"/>
      <c r="C1863" s="324"/>
      <c r="D1863" s="324"/>
      <c r="E1863" s="324"/>
      <c r="F1863" s="324"/>
      <c r="G1863" s="324"/>
      <c r="H1863" s="324"/>
      <c r="I1863" s="324"/>
      <c r="J1863" s="324"/>
      <c r="K1863" s="324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20"/>
      <c r="AG1863" s="13"/>
      <c r="AH1863" s="13"/>
      <c r="AI1863" s="13"/>
      <c r="AJ1863" s="13"/>
      <c r="AK1863" s="13"/>
      <c r="AL1863" s="13"/>
      <c r="AM1863" s="13"/>
      <c r="AN1863" s="13"/>
      <c r="AO1863" s="13"/>
      <c r="AP1863" s="13"/>
      <c r="AQ1863" s="13"/>
      <c r="AR1863" s="13"/>
      <c r="AS1863" s="13"/>
      <c r="AT1863" s="13"/>
      <c r="AU1863" s="13"/>
      <c r="AV1863" s="13"/>
      <c r="AW1863" s="13"/>
      <c r="AX1863" s="13"/>
      <c r="AY1863" s="13"/>
      <c r="AZ1863" s="13"/>
      <c r="BA1863" s="13"/>
      <c r="BB1863" s="13"/>
    </row>
    <row r="1864" spans="1:54" ht="12.75">
      <c r="A1864" s="13"/>
      <c r="B1864" s="13"/>
      <c r="C1864" s="324"/>
      <c r="D1864" s="324"/>
      <c r="E1864" s="324"/>
      <c r="F1864" s="324"/>
      <c r="G1864" s="324"/>
      <c r="H1864" s="324"/>
      <c r="I1864" s="324"/>
      <c r="J1864" s="324"/>
      <c r="K1864" s="324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20"/>
      <c r="AG1864" s="13"/>
      <c r="AH1864" s="13"/>
      <c r="AI1864" s="13"/>
      <c r="AJ1864" s="13"/>
      <c r="AK1864" s="13"/>
      <c r="AL1864" s="13"/>
      <c r="AM1864" s="13"/>
      <c r="AN1864" s="13"/>
      <c r="AO1864" s="13"/>
      <c r="AP1864" s="13"/>
      <c r="AQ1864" s="13"/>
      <c r="AR1864" s="13"/>
      <c r="AS1864" s="13"/>
      <c r="AT1864" s="13"/>
      <c r="AU1864" s="13"/>
      <c r="AV1864" s="13"/>
      <c r="AW1864" s="13"/>
      <c r="AX1864" s="13"/>
      <c r="AY1864" s="13"/>
      <c r="AZ1864" s="13"/>
      <c r="BA1864" s="13"/>
      <c r="BB1864" s="13"/>
    </row>
    <row r="1865" spans="1:54" ht="12.75">
      <c r="A1865" s="13"/>
      <c r="B1865" s="13"/>
      <c r="C1865" s="324"/>
      <c r="D1865" s="324"/>
      <c r="E1865" s="324"/>
      <c r="F1865" s="324"/>
      <c r="G1865" s="324"/>
      <c r="H1865" s="324"/>
      <c r="I1865" s="324"/>
      <c r="J1865" s="324"/>
      <c r="K1865" s="324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20"/>
      <c r="AG1865" s="13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13"/>
      <c r="AR1865" s="13"/>
      <c r="AS1865" s="13"/>
      <c r="AT1865" s="13"/>
      <c r="AU1865" s="13"/>
      <c r="AV1865" s="13"/>
      <c r="AW1865" s="13"/>
      <c r="AX1865" s="13"/>
      <c r="AY1865" s="13"/>
      <c r="AZ1865" s="13"/>
      <c r="BA1865" s="13"/>
      <c r="BB1865" s="13"/>
    </row>
    <row r="1866" spans="1:54" ht="12.75">
      <c r="A1866" s="13"/>
      <c r="B1866" s="13"/>
      <c r="C1866" s="324"/>
      <c r="D1866" s="324"/>
      <c r="E1866" s="324"/>
      <c r="F1866" s="324"/>
      <c r="G1866" s="324"/>
      <c r="H1866" s="324"/>
      <c r="I1866" s="324"/>
      <c r="J1866" s="324"/>
      <c r="K1866" s="324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20"/>
      <c r="AG1866" s="13"/>
      <c r="AH1866" s="13"/>
      <c r="AI1866" s="13"/>
      <c r="AJ1866" s="13"/>
      <c r="AK1866" s="13"/>
      <c r="AL1866" s="13"/>
      <c r="AM1866" s="13"/>
      <c r="AN1866" s="13"/>
      <c r="AO1866" s="13"/>
      <c r="AP1866" s="13"/>
      <c r="AQ1866" s="13"/>
      <c r="AR1866" s="13"/>
      <c r="AS1866" s="13"/>
      <c r="AT1866" s="13"/>
      <c r="AU1866" s="13"/>
      <c r="AV1866" s="13"/>
      <c r="AW1866" s="13"/>
      <c r="AX1866" s="13"/>
      <c r="AY1866" s="13"/>
      <c r="AZ1866" s="13"/>
      <c r="BA1866" s="13"/>
      <c r="BB1866" s="13"/>
    </row>
    <row r="1867" spans="1:54" ht="12.75">
      <c r="A1867" s="13"/>
      <c r="B1867" s="13"/>
      <c r="C1867" s="324"/>
      <c r="D1867" s="324"/>
      <c r="E1867" s="324"/>
      <c r="F1867" s="324"/>
      <c r="G1867" s="324"/>
      <c r="H1867" s="324"/>
      <c r="I1867" s="324"/>
      <c r="J1867" s="324"/>
      <c r="K1867" s="324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20"/>
      <c r="AG1867" s="13"/>
      <c r="AH1867" s="13"/>
      <c r="AI1867" s="13"/>
      <c r="AJ1867" s="13"/>
      <c r="AK1867" s="13"/>
      <c r="AL1867" s="13"/>
      <c r="AM1867" s="13"/>
      <c r="AN1867" s="13"/>
      <c r="AO1867" s="13"/>
      <c r="AP1867" s="13"/>
      <c r="AQ1867" s="13"/>
      <c r="AR1867" s="13"/>
      <c r="AS1867" s="13"/>
      <c r="AT1867" s="13"/>
      <c r="AU1867" s="13"/>
      <c r="AV1867" s="13"/>
      <c r="AW1867" s="13"/>
      <c r="AX1867" s="13"/>
      <c r="AY1867" s="13"/>
      <c r="AZ1867" s="13"/>
      <c r="BA1867" s="13"/>
      <c r="BB1867" s="13"/>
    </row>
    <row r="1868" spans="1:54" ht="12.75">
      <c r="A1868" s="13"/>
      <c r="B1868" s="13"/>
      <c r="C1868" s="324"/>
      <c r="D1868" s="324"/>
      <c r="E1868" s="324"/>
      <c r="F1868" s="324"/>
      <c r="G1868" s="324"/>
      <c r="H1868" s="324"/>
      <c r="I1868" s="324"/>
      <c r="J1868" s="324"/>
      <c r="K1868" s="324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20"/>
      <c r="AG1868" s="13"/>
      <c r="AH1868" s="13"/>
      <c r="AI1868" s="13"/>
      <c r="AJ1868" s="13"/>
      <c r="AK1868" s="13"/>
      <c r="AL1868" s="13"/>
      <c r="AM1868" s="13"/>
      <c r="AN1868" s="13"/>
      <c r="AO1868" s="13"/>
      <c r="AP1868" s="13"/>
      <c r="AQ1868" s="13"/>
      <c r="AR1868" s="13"/>
      <c r="AS1868" s="13"/>
      <c r="AT1868" s="13"/>
      <c r="AU1868" s="13"/>
      <c r="AV1868" s="13"/>
      <c r="AW1868" s="13"/>
      <c r="AX1868" s="13"/>
      <c r="AY1868" s="13"/>
      <c r="AZ1868" s="13"/>
      <c r="BA1868" s="13"/>
      <c r="BB1868" s="13"/>
    </row>
    <row r="1869" spans="1:54" ht="12.75">
      <c r="A1869" s="13"/>
      <c r="B1869" s="13"/>
      <c r="C1869" s="324"/>
      <c r="D1869" s="324"/>
      <c r="E1869" s="324"/>
      <c r="F1869" s="324"/>
      <c r="G1869" s="324"/>
      <c r="H1869" s="324"/>
      <c r="I1869" s="324"/>
      <c r="J1869" s="324"/>
      <c r="K1869" s="324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20"/>
      <c r="AG1869" s="13"/>
      <c r="AH1869" s="13"/>
      <c r="AI1869" s="13"/>
      <c r="AJ1869" s="13"/>
      <c r="AK1869" s="13"/>
      <c r="AL1869" s="13"/>
      <c r="AM1869" s="13"/>
      <c r="AN1869" s="13"/>
      <c r="AO1869" s="13"/>
      <c r="AP1869" s="13"/>
      <c r="AQ1869" s="13"/>
      <c r="AR1869" s="13"/>
      <c r="AS1869" s="13"/>
      <c r="AT1869" s="13"/>
      <c r="AU1869" s="13"/>
      <c r="AV1869" s="13"/>
      <c r="AW1869" s="13"/>
      <c r="AX1869" s="13"/>
      <c r="AY1869" s="13"/>
      <c r="AZ1869" s="13"/>
      <c r="BA1869" s="13"/>
      <c r="BB1869" s="13"/>
    </row>
    <row r="1870" spans="1:54" ht="12.75">
      <c r="A1870" s="13"/>
      <c r="B1870" s="13"/>
      <c r="C1870" s="324"/>
      <c r="D1870" s="324"/>
      <c r="E1870" s="324"/>
      <c r="F1870" s="324"/>
      <c r="G1870" s="324"/>
      <c r="H1870" s="324"/>
      <c r="I1870" s="324"/>
      <c r="J1870" s="324"/>
      <c r="K1870" s="324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20"/>
      <c r="AG1870" s="13"/>
      <c r="AH1870" s="13"/>
      <c r="AI1870" s="13"/>
      <c r="AJ1870" s="13"/>
      <c r="AK1870" s="13"/>
      <c r="AL1870" s="13"/>
      <c r="AM1870" s="13"/>
      <c r="AN1870" s="13"/>
      <c r="AO1870" s="13"/>
      <c r="AP1870" s="13"/>
      <c r="AQ1870" s="13"/>
      <c r="AR1870" s="13"/>
      <c r="AS1870" s="13"/>
      <c r="AT1870" s="13"/>
      <c r="AU1870" s="13"/>
      <c r="AV1870" s="13"/>
      <c r="AW1870" s="13"/>
      <c r="AX1870" s="13"/>
      <c r="AY1870" s="13"/>
      <c r="AZ1870" s="13"/>
      <c r="BA1870" s="13"/>
      <c r="BB1870" s="13"/>
    </row>
    <row r="1871" spans="1:54" ht="12.75">
      <c r="A1871" s="13"/>
      <c r="B1871" s="13"/>
      <c r="C1871" s="324"/>
      <c r="D1871" s="324"/>
      <c r="E1871" s="324"/>
      <c r="F1871" s="324"/>
      <c r="G1871" s="324"/>
      <c r="H1871" s="324"/>
      <c r="I1871" s="324"/>
      <c r="J1871" s="324"/>
      <c r="K1871" s="324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20"/>
      <c r="AG1871" s="13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13"/>
      <c r="AR1871" s="13"/>
      <c r="AS1871" s="13"/>
      <c r="AT1871" s="13"/>
      <c r="AU1871" s="13"/>
      <c r="AV1871" s="13"/>
      <c r="AW1871" s="13"/>
      <c r="AX1871" s="13"/>
      <c r="AY1871" s="13"/>
      <c r="AZ1871" s="13"/>
      <c r="BA1871" s="13"/>
      <c r="BB1871" s="13"/>
    </row>
    <row r="1872" spans="1:54" ht="12.75">
      <c r="A1872" s="13"/>
      <c r="B1872" s="13"/>
      <c r="C1872" s="324"/>
      <c r="D1872" s="324"/>
      <c r="E1872" s="324"/>
      <c r="F1872" s="324"/>
      <c r="G1872" s="324"/>
      <c r="H1872" s="324"/>
      <c r="I1872" s="324"/>
      <c r="J1872" s="324"/>
      <c r="K1872" s="324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20"/>
      <c r="AG1872" s="13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13"/>
      <c r="AR1872" s="13"/>
      <c r="AS1872" s="13"/>
      <c r="AT1872" s="13"/>
      <c r="AU1872" s="13"/>
      <c r="AV1872" s="13"/>
      <c r="AW1872" s="13"/>
      <c r="AX1872" s="13"/>
      <c r="AY1872" s="13"/>
      <c r="AZ1872" s="13"/>
      <c r="BA1872" s="13"/>
      <c r="BB1872" s="13"/>
    </row>
    <row r="1873" spans="1:54" ht="12.75">
      <c r="A1873" s="13"/>
      <c r="B1873" s="13"/>
      <c r="C1873" s="324"/>
      <c r="D1873" s="324"/>
      <c r="E1873" s="324"/>
      <c r="F1873" s="324"/>
      <c r="G1873" s="324"/>
      <c r="H1873" s="324"/>
      <c r="I1873" s="324"/>
      <c r="J1873" s="324"/>
      <c r="K1873" s="324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20"/>
      <c r="AG1873" s="13"/>
      <c r="AH1873" s="13"/>
      <c r="AI1873" s="13"/>
      <c r="AJ1873" s="13"/>
      <c r="AK1873" s="13"/>
      <c r="AL1873" s="13"/>
      <c r="AM1873" s="13"/>
      <c r="AN1873" s="13"/>
      <c r="AO1873" s="13"/>
      <c r="AP1873" s="13"/>
      <c r="AQ1873" s="13"/>
      <c r="AR1873" s="13"/>
      <c r="AS1873" s="13"/>
      <c r="AT1873" s="13"/>
      <c r="AU1873" s="13"/>
      <c r="AV1873" s="13"/>
      <c r="AW1873" s="13"/>
      <c r="AX1873" s="13"/>
      <c r="AY1873" s="13"/>
      <c r="AZ1873" s="13"/>
      <c r="BA1873" s="13"/>
      <c r="BB1873" s="13"/>
    </row>
    <row r="1874" spans="1:54" ht="12.75">
      <c r="A1874" s="13"/>
      <c r="B1874" s="13"/>
      <c r="C1874" s="324"/>
      <c r="D1874" s="324"/>
      <c r="E1874" s="324"/>
      <c r="F1874" s="324"/>
      <c r="G1874" s="324"/>
      <c r="H1874" s="324"/>
      <c r="I1874" s="324"/>
      <c r="J1874" s="324"/>
      <c r="K1874" s="324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20"/>
      <c r="AG1874" s="13"/>
      <c r="AH1874" s="13"/>
      <c r="AI1874" s="13"/>
      <c r="AJ1874" s="13"/>
      <c r="AK1874" s="13"/>
      <c r="AL1874" s="13"/>
      <c r="AM1874" s="13"/>
      <c r="AN1874" s="13"/>
      <c r="AO1874" s="13"/>
      <c r="AP1874" s="13"/>
      <c r="AQ1874" s="13"/>
      <c r="AR1874" s="13"/>
      <c r="AS1874" s="13"/>
      <c r="AT1874" s="13"/>
      <c r="AU1874" s="13"/>
      <c r="AV1874" s="13"/>
      <c r="AW1874" s="13"/>
      <c r="AX1874" s="13"/>
      <c r="AY1874" s="13"/>
      <c r="AZ1874" s="13"/>
      <c r="BA1874" s="13"/>
      <c r="BB1874" s="13"/>
    </row>
    <row r="1875" spans="1:54" ht="12.75">
      <c r="A1875" s="13"/>
      <c r="B1875" s="13"/>
      <c r="C1875" s="324"/>
      <c r="D1875" s="324"/>
      <c r="E1875" s="324"/>
      <c r="F1875" s="324"/>
      <c r="G1875" s="324"/>
      <c r="H1875" s="324"/>
      <c r="I1875" s="324"/>
      <c r="J1875" s="324"/>
      <c r="K1875" s="324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20"/>
      <c r="AG1875" s="13"/>
      <c r="AH1875" s="13"/>
      <c r="AI1875" s="13"/>
      <c r="AJ1875" s="13"/>
      <c r="AK1875" s="13"/>
      <c r="AL1875" s="13"/>
      <c r="AM1875" s="13"/>
      <c r="AN1875" s="13"/>
      <c r="AO1875" s="13"/>
      <c r="AP1875" s="13"/>
      <c r="AQ1875" s="13"/>
      <c r="AR1875" s="13"/>
      <c r="AS1875" s="13"/>
      <c r="AT1875" s="13"/>
      <c r="AU1875" s="13"/>
      <c r="AV1875" s="13"/>
      <c r="AW1875" s="13"/>
      <c r="AX1875" s="13"/>
      <c r="AY1875" s="13"/>
      <c r="AZ1875" s="13"/>
      <c r="BA1875" s="13"/>
      <c r="BB1875" s="13"/>
    </row>
    <row r="1876" spans="1:54" ht="12.75">
      <c r="A1876" s="13"/>
      <c r="B1876" s="13"/>
      <c r="C1876" s="324"/>
      <c r="D1876" s="324"/>
      <c r="E1876" s="324"/>
      <c r="F1876" s="324"/>
      <c r="G1876" s="324"/>
      <c r="H1876" s="324"/>
      <c r="I1876" s="324"/>
      <c r="J1876" s="324"/>
      <c r="K1876" s="324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20"/>
      <c r="AG1876" s="13"/>
      <c r="AH1876" s="13"/>
      <c r="AI1876" s="13"/>
      <c r="AJ1876" s="13"/>
      <c r="AK1876" s="13"/>
      <c r="AL1876" s="13"/>
      <c r="AM1876" s="13"/>
      <c r="AN1876" s="13"/>
      <c r="AO1876" s="13"/>
      <c r="AP1876" s="13"/>
      <c r="AQ1876" s="13"/>
      <c r="AR1876" s="13"/>
      <c r="AS1876" s="13"/>
      <c r="AT1876" s="13"/>
      <c r="AU1876" s="13"/>
      <c r="AV1876" s="13"/>
      <c r="AW1876" s="13"/>
      <c r="AX1876" s="13"/>
      <c r="AY1876" s="13"/>
      <c r="AZ1876" s="13"/>
      <c r="BA1876" s="13"/>
      <c r="BB1876" s="13"/>
    </row>
    <row r="1877" spans="1:54" ht="12.75">
      <c r="A1877" s="13"/>
      <c r="B1877" s="13"/>
      <c r="C1877" s="324"/>
      <c r="D1877" s="324"/>
      <c r="E1877" s="324"/>
      <c r="F1877" s="324"/>
      <c r="G1877" s="324"/>
      <c r="H1877" s="324"/>
      <c r="I1877" s="324"/>
      <c r="J1877" s="324"/>
      <c r="K1877" s="324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20"/>
      <c r="AG1877" s="13"/>
      <c r="AH1877" s="13"/>
      <c r="AI1877" s="13"/>
      <c r="AJ1877" s="13"/>
      <c r="AK1877" s="13"/>
      <c r="AL1877" s="13"/>
      <c r="AM1877" s="13"/>
      <c r="AN1877" s="13"/>
      <c r="AO1877" s="13"/>
      <c r="AP1877" s="13"/>
      <c r="AQ1877" s="13"/>
      <c r="AR1877" s="13"/>
      <c r="AS1877" s="13"/>
      <c r="AT1877" s="13"/>
      <c r="AU1877" s="13"/>
      <c r="AV1877" s="13"/>
      <c r="AW1877" s="13"/>
      <c r="AX1877" s="13"/>
      <c r="AY1877" s="13"/>
      <c r="AZ1877" s="13"/>
      <c r="BA1877" s="13"/>
      <c r="BB1877" s="13"/>
    </row>
    <row r="1878" spans="1:54" ht="12.75">
      <c r="A1878" s="13"/>
      <c r="B1878" s="13"/>
      <c r="C1878" s="324"/>
      <c r="D1878" s="324"/>
      <c r="E1878" s="324"/>
      <c r="F1878" s="324"/>
      <c r="G1878" s="324"/>
      <c r="H1878" s="324"/>
      <c r="I1878" s="324"/>
      <c r="J1878" s="324"/>
      <c r="K1878" s="324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20"/>
      <c r="AG1878" s="13"/>
      <c r="AH1878" s="13"/>
      <c r="AI1878" s="13"/>
      <c r="AJ1878" s="13"/>
      <c r="AK1878" s="13"/>
      <c r="AL1878" s="13"/>
      <c r="AM1878" s="13"/>
      <c r="AN1878" s="13"/>
      <c r="AO1878" s="13"/>
      <c r="AP1878" s="13"/>
      <c r="AQ1878" s="13"/>
      <c r="AR1878" s="13"/>
      <c r="AS1878" s="13"/>
      <c r="AT1878" s="13"/>
      <c r="AU1878" s="13"/>
      <c r="AV1878" s="13"/>
      <c r="AW1878" s="13"/>
      <c r="AX1878" s="13"/>
      <c r="AY1878" s="13"/>
      <c r="AZ1878" s="13"/>
      <c r="BA1878" s="13"/>
      <c r="BB1878" s="13"/>
    </row>
    <row r="1879" spans="1:54" ht="12.75">
      <c r="A1879" s="13"/>
      <c r="B1879" s="13"/>
      <c r="C1879" s="324"/>
      <c r="D1879" s="324"/>
      <c r="E1879" s="324"/>
      <c r="F1879" s="324"/>
      <c r="G1879" s="324"/>
      <c r="H1879" s="324"/>
      <c r="I1879" s="324"/>
      <c r="J1879" s="324"/>
      <c r="K1879" s="324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20"/>
      <c r="AG1879" s="13"/>
      <c r="AH1879" s="13"/>
      <c r="AI1879" s="13"/>
      <c r="AJ1879" s="13"/>
      <c r="AK1879" s="13"/>
      <c r="AL1879" s="13"/>
      <c r="AM1879" s="13"/>
      <c r="AN1879" s="13"/>
      <c r="AO1879" s="13"/>
      <c r="AP1879" s="13"/>
      <c r="AQ1879" s="13"/>
      <c r="AR1879" s="13"/>
      <c r="AS1879" s="13"/>
      <c r="AT1879" s="13"/>
      <c r="AU1879" s="13"/>
      <c r="AV1879" s="13"/>
      <c r="AW1879" s="13"/>
      <c r="AX1879" s="13"/>
      <c r="AY1879" s="13"/>
      <c r="AZ1879" s="13"/>
      <c r="BA1879" s="13"/>
      <c r="BB1879" s="13"/>
    </row>
    <row r="1880" spans="1:54" ht="12.75">
      <c r="A1880" s="13"/>
      <c r="B1880" s="13"/>
      <c r="C1880" s="324"/>
      <c r="D1880" s="324"/>
      <c r="E1880" s="324"/>
      <c r="F1880" s="324"/>
      <c r="G1880" s="324"/>
      <c r="H1880" s="324"/>
      <c r="I1880" s="324"/>
      <c r="J1880" s="324"/>
      <c r="K1880" s="324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20"/>
      <c r="AG1880" s="13"/>
      <c r="AH1880" s="13"/>
      <c r="AI1880" s="13"/>
      <c r="AJ1880" s="13"/>
      <c r="AK1880" s="13"/>
      <c r="AL1880" s="13"/>
      <c r="AM1880" s="13"/>
      <c r="AN1880" s="13"/>
      <c r="AO1880" s="13"/>
      <c r="AP1880" s="13"/>
      <c r="AQ1880" s="13"/>
      <c r="AR1880" s="13"/>
      <c r="AS1880" s="13"/>
      <c r="AT1880" s="13"/>
      <c r="AU1880" s="13"/>
      <c r="AV1880" s="13"/>
      <c r="AW1880" s="13"/>
      <c r="AX1880" s="13"/>
      <c r="AY1880" s="13"/>
      <c r="AZ1880" s="13"/>
      <c r="BA1880" s="13"/>
      <c r="BB1880" s="13"/>
    </row>
    <row r="1881" spans="1:54" ht="12.75">
      <c r="A1881" s="13"/>
      <c r="B1881" s="13"/>
      <c r="C1881" s="324"/>
      <c r="D1881" s="324"/>
      <c r="E1881" s="324"/>
      <c r="F1881" s="324"/>
      <c r="G1881" s="324"/>
      <c r="H1881" s="324"/>
      <c r="I1881" s="324"/>
      <c r="J1881" s="324"/>
      <c r="K1881" s="324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20"/>
      <c r="AG1881" s="13"/>
      <c r="AH1881" s="13"/>
      <c r="AI1881" s="13"/>
      <c r="AJ1881" s="13"/>
      <c r="AK1881" s="13"/>
      <c r="AL1881" s="13"/>
      <c r="AM1881" s="13"/>
      <c r="AN1881" s="13"/>
      <c r="AO1881" s="13"/>
      <c r="AP1881" s="13"/>
      <c r="AQ1881" s="13"/>
      <c r="AR1881" s="13"/>
      <c r="AS1881" s="13"/>
      <c r="AT1881" s="13"/>
      <c r="AU1881" s="13"/>
      <c r="AV1881" s="13"/>
      <c r="AW1881" s="13"/>
      <c r="AX1881" s="13"/>
      <c r="AY1881" s="13"/>
      <c r="AZ1881" s="13"/>
      <c r="BA1881" s="13"/>
      <c r="BB1881" s="13"/>
    </row>
    <row r="1882" spans="1:54" ht="12.75">
      <c r="A1882" s="13"/>
      <c r="B1882" s="13"/>
      <c r="C1882" s="324"/>
      <c r="D1882" s="324"/>
      <c r="E1882" s="324"/>
      <c r="F1882" s="324"/>
      <c r="G1882" s="324"/>
      <c r="H1882" s="324"/>
      <c r="I1882" s="324"/>
      <c r="J1882" s="324"/>
      <c r="K1882" s="324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20"/>
      <c r="AG1882" s="13"/>
      <c r="AH1882" s="13"/>
      <c r="AI1882" s="13"/>
      <c r="AJ1882" s="13"/>
      <c r="AK1882" s="13"/>
      <c r="AL1882" s="13"/>
      <c r="AM1882" s="13"/>
      <c r="AN1882" s="13"/>
      <c r="AO1882" s="13"/>
      <c r="AP1882" s="13"/>
      <c r="AQ1882" s="13"/>
      <c r="AR1882" s="13"/>
      <c r="AS1882" s="13"/>
      <c r="AT1882" s="13"/>
      <c r="AU1882" s="13"/>
      <c r="AV1882" s="13"/>
      <c r="AW1882" s="13"/>
      <c r="AX1882" s="13"/>
      <c r="AY1882" s="13"/>
      <c r="AZ1882" s="13"/>
      <c r="BA1882" s="13"/>
      <c r="BB1882" s="13"/>
    </row>
    <row r="1883" spans="1:54" ht="12.75">
      <c r="A1883" s="13"/>
      <c r="B1883" s="13"/>
      <c r="C1883" s="324"/>
      <c r="D1883" s="324"/>
      <c r="E1883" s="324"/>
      <c r="F1883" s="324"/>
      <c r="G1883" s="324"/>
      <c r="H1883" s="324"/>
      <c r="I1883" s="324"/>
      <c r="J1883" s="324"/>
      <c r="K1883" s="324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20"/>
      <c r="AG1883" s="13"/>
      <c r="AH1883" s="13"/>
      <c r="AI1883" s="13"/>
      <c r="AJ1883" s="13"/>
      <c r="AK1883" s="13"/>
      <c r="AL1883" s="13"/>
      <c r="AM1883" s="13"/>
      <c r="AN1883" s="13"/>
      <c r="AO1883" s="13"/>
      <c r="AP1883" s="13"/>
      <c r="AQ1883" s="13"/>
      <c r="AR1883" s="13"/>
      <c r="AS1883" s="13"/>
      <c r="AT1883" s="13"/>
      <c r="AU1883" s="13"/>
      <c r="AV1883" s="13"/>
      <c r="AW1883" s="13"/>
      <c r="AX1883" s="13"/>
      <c r="AY1883" s="13"/>
      <c r="AZ1883" s="13"/>
      <c r="BA1883" s="13"/>
      <c r="BB1883" s="13"/>
    </row>
    <row r="1884" spans="1:54" ht="12.75">
      <c r="A1884" s="13"/>
      <c r="B1884" s="13"/>
      <c r="C1884" s="324"/>
      <c r="D1884" s="324"/>
      <c r="E1884" s="324"/>
      <c r="F1884" s="324"/>
      <c r="G1884" s="324"/>
      <c r="H1884" s="324"/>
      <c r="I1884" s="324"/>
      <c r="J1884" s="324"/>
      <c r="K1884" s="324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20"/>
      <c r="AG1884" s="13"/>
      <c r="AH1884" s="13"/>
      <c r="AI1884" s="13"/>
      <c r="AJ1884" s="13"/>
      <c r="AK1884" s="13"/>
      <c r="AL1884" s="13"/>
      <c r="AM1884" s="13"/>
      <c r="AN1884" s="13"/>
      <c r="AO1884" s="13"/>
      <c r="AP1884" s="13"/>
      <c r="AQ1884" s="13"/>
      <c r="AR1884" s="13"/>
      <c r="AS1884" s="13"/>
      <c r="AT1884" s="13"/>
      <c r="AU1884" s="13"/>
      <c r="AV1884" s="13"/>
      <c r="AW1884" s="13"/>
      <c r="AX1884" s="13"/>
      <c r="AY1884" s="13"/>
      <c r="AZ1884" s="13"/>
      <c r="BA1884" s="13"/>
      <c r="BB1884" s="13"/>
    </row>
    <row r="1885" spans="1:54" ht="12.75">
      <c r="A1885" s="13"/>
      <c r="B1885" s="13"/>
      <c r="C1885" s="324"/>
      <c r="D1885" s="324"/>
      <c r="E1885" s="324"/>
      <c r="F1885" s="324"/>
      <c r="G1885" s="324"/>
      <c r="H1885" s="324"/>
      <c r="I1885" s="324"/>
      <c r="J1885" s="324"/>
      <c r="K1885" s="324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20"/>
      <c r="AG1885" s="13"/>
      <c r="AH1885" s="13"/>
      <c r="AI1885" s="13"/>
      <c r="AJ1885" s="13"/>
      <c r="AK1885" s="13"/>
      <c r="AL1885" s="13"/>
      <c r="AM1885" s="13"/>
      <c r="AN1885" s="13"/>
      <c r="AO1885" s="13"/>
      <c r="AP1885" s="13"/>
      <c r="AQ1885" s="13"/>
      <c r="AR1885" s="13"/>
      <c r="AS1885" s="13"/>
      <c r="AT1885" s="13"/>
      <c r="AU1885" s="13"/>
      <c r="AV1885" s="13"/>
      <c r="AW1885" s="13"/>
      <c r="AX1885" s="13"/>
      <c r="AY1885" s="13"/>
      <c r="AZ1885" s="13"/>
      <c r="BA1885" s="13"/>
      <c r="BB1885" s="13"/>
    </row>
    <row r="1886" spans="1:54" ht="12.75">
      <c r="A1886" s="13"/>
      <c r="B1886" s="13"/>
      <c r="C1886" s="324"/>
      <c r="D1886" s="324"/>
      <c r="E1886" s="324"/>
      <c r="F1886" s="324"/>
      <c r="G1886" s="324"/>
      <c r="H1886" s="324"/>
      <c r="I1886" s="324"/>
      <c r="J1886" s="324"/>
      <c r="K1886" s="324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20"/>
      <c r="AG1886" s="13"/>
      <c r="AH1886" s="13"/>
      <c r="AI1886" s="13"/>
      <c r="AJ1886" s="13"/>
      <c r="AK1886" s="13"/>
      <c r="AL1886" s="13"/>
      <c r="AM1886" s="13"/>
      <c r="AN1886" s="13"/>
      <c r="AO1886" s="13"/>
      <c r="AP1886" s="13"/>
      <c r="AQ1886" s="13"/>
      <c r="AR1886" s="13"/>
      <c r="AS1886" s="13"/>
      <c r="AT1886" s="13"/>
      <c r="AU1886" s="13"/>
      <c r="AV1886" s="13"/>
      <c r="AW1886" s="13"/>
      <c r="AX1886" s="13"/>
      <c r="AY1886" s="13"/>
      <c r="AZ1886" s="13"/>
      <c r="BA1886" s="13"/>
      <c r="BB1886" s="13"/>
    </row>
    <row r="1887" spans="1:54" ht="12.75">
      <c r="A1887" s="13"/>
      <c r="B1887" s="13"/>
      <c r="C1887" s="324"/>
      <c r="D1887" s="324"/>
      <c r="E1887" s="324"/>
      <c r="F1887" s="324"/>
      <c r="G1887" s="324"/>
      <c r="H1887" s="324"/>
      <c r="I1887" s="324"/>
      <c r="J1887" s="324"/>
      <c r="K1887" s="324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20"/>
      <c r="AG1887" s="13"/>
      <c r="AH1887" s="13"/>
      <c r="AI1887" s="13"/>
      <c r="AJ1887" s="13"/>
      <c r="AK1887" s="13"/>
      <c r="AL1887" s="13"/>
      <c r="AM1887" s="13"/>
      <c r="AN1887" s="13"/>
      <c r="AO1887" s="13"/>
      <c r="AP1887" s="13"/>
      <c r="AQ1887" s="13"/>
      <c r="AR1887" s="13"/>
      <c r="AS1887" s="13"/>
      <c r="AT1887" s="13"/>
      <c r="AU1887" s="13"/>
      <c r="AV1887" s="13"/>
      <c r="AW1887" s="13"/>
      <c r="AX1887" s="13"/>
      <c r="AY1887" s="13"/>
      <c r="AZ1887" s="13"/>
      <c r="BA1887" s="13"/>
      <c r="BB1887" s="13"/>
    </row>
    <row r="1888" spans="1:54" ht="12.75">
      <c r="A1888" s="13"/>
      <c r="B1888" s="13"/>
      <c r="C1888" s="324"/>
      <c r="D1888" s="324"/>
      <c r="E1888" s="324"/>
      <c r="F1888" s="324"/>
      <c r="G1888" s="324"/>
      <c r="H1888" s="324"/>
      <c r="I1888" s="324"/>
      <c r="J1888" s="324"/>
      <c r="K1888" s="324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20"/>
      <c r="AG1888" s="13"/>
      <c r="AH1888" s="13"/>
      <c r="AI1888" s="13"/>
      <c r="AJ1888" s="13"/>
      <c r="AK1888" s="13"/>
      <c r="AL1888" s="13"/>
      <c r="AM1888" s="13"/>
      <c r="AN1888" s="13"/>
      <c r="AO1888" s="13"/>
      <c r="AP1888" s="13"/>
      <c r="AQ1888" s="13"/>
      <c r="AR1888" s="13"/>
      <c r="AS1888" s="13"/>
      <c r="AT1888" s="13"/>
      <c r="AU1888" s="13"/>
      <c r="AV1888" s="13"/>
      <c r="AW1888" s="13"/>
      <c r="AX1888" s="13"/>
      <c r="AY1888" s="13"/>
      <c r="AZ1888" s="13"/>
      <c r="BA1888" s="13"/>
      <c r="BB1888" s="13"/>
    </row>
    <row r="1889" spans="1:54" ht="12.75">
      <c r="A1889" s="13"/>
      <c r="B1889" s="13"/>
      <c r="C1889" s="324"/>
      <c r="D1889" s="324"/>
      <c r="E1889" s="324"/>
      <c r="F1889" s="324"/>
      <c r="G1889" s="324"/>
      <c r="H1889" s="324"/>
      <c r="I1889" s="324"/>
      <c r="J1889" s="324"/>
      <c r="K1889" s="324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20"/>
      <c r="AG1889" s="13"/>
      <c r="AH1889" s="13"/>
      <c r="AI1889" s="13"/>
      <c r="AJ1889" s="13"/>
      <c r="AK1889" s="13"/>
      <c r="AL1889" s="13"/>
      <c r="AM1889" s="13"/>
      <c r="AN1889" s="13"/>
      <c r="AO1889" s="13"/>
      <c r="AP1889" s="13"/>
      <c r="AQ1889" s="13"/>
      <c r="AR1889" s="13"/>
      <c r="AS1889" s="13"/>
      <c r="AT1889" s="13"/>
      <c r="AU1889" s="13"/>
      <c r="AV1889" s="13"/>
      <c r="AW1889" s="13"/>
      <c r="AX1889" s="13"/>
      <c r="AY1889" s="13"/>
      <c r="AZ1889" s="13"/>
      <c r="BA1889" s="13"/>
      <c r="BB1889" s="13"/>
    </row>
    <row r="1890" spans="1:54" ht="12.75">
      <c r="A1890" s="13"/>
      <c r="B1890" s="13"/>
      <c r="C1890" s="324"/>
      <c r="D1890" s="324"/>
      <c r="E1890" s="324"/>
      <c r="F1890" s="324"/>
      <c r="G1890" s="324"/>
      <c r="H1890" s="324"/>
      <c r="I1890" s="324"/>
      <c r="J1890" s="324"/>
      <c r="K1890" s="324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20"/>
      <c r="AG1890" s="13"/>
      <c r="AH1890" s="13"/>
      <c r="AI1890" s="13"/>
      <c r="AJ1890" s="13"/>
      <c r="AK1890" s="13"/>
      <c r="AL1890" s="13"/>
      <c r="AM1890" s="13"/>
      <c r="AN1890" s="13"/>
      <c r="AO1890" s="13"/>
      <c r="AP1890" s="13"/>
      <c r="AQ1890" s="13"/>
      <c r="AR1890" s="13"/>
      <c r="AS1890" s="13"/>
      <c r="AT1890" s="13"/>
      <c r="AU1890" s="13"/>
      <c r="AV1890" s="13"/>
      <c r="AW1890" s="13"/>
      <c r="AX1890" s="13"/>
      <c r="AY1890" s="13"/>
      <c r="AZ1890" s="13"/>
      <c r="BA1890" s="13"/>
      <c r="BB1890" s="13"/>
    </row>
    <row r="1891" spans="1:54" ht="12.75">
      <c r="A1891" s="13"/>
      <c r="B1891" s="13"/>
      <c r="C1891" s="324"/>
      <c r="D1891" s="324"/>
      <c r="E1891" s="324"/>
      <c r="F1891" s="324"/>
      <c r="G1891" s="324"/>
      <c r="H1891" s="324"/>
      <c r="I1891" s="324"/>
      <c r="J1891" s="324"/>
      <c r="K1891" s="324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20"/>
      <c r="AG1891" s="13"/>
      <c r="AH1891" s="13"/>
      <c r="AI1891" s="13"/>
      <c r="AJ1891" s="13"/>
      <c r="AK1891" s="13"/>
      <c r="AL1891" s="13"/>
      <c r="AM1891" s="13"/>
      <c r="AN1891" s="13"/>
      <c r="AO1891" s="13"/>
      <c r="AP1891" s="13"/>
      <c r="AQ1891" s="13"/>
      <c r="AR1891" s="13"/>
      <c r="AS1891" s="13"/>
      <c r="AT1891" s="13"/>
      <c r="AU1891" s="13"/>
      <c r="AV1891" s="13"/>
      <c r="AW1891" s="13"/>
      <c r="AX1891" s="13"/>
      <c r="AY1891" s="13"/>
      <c r="AZ1891" s="13"/>
      <c r="BA1891" s="13"/>
      <c r="BB1891" s="13"/>
    </row>
    <row r="1892" spans="1:54" ht="12.75">
      <c r="A1892" s="13"/>
      <c r="B1892" s="13"/>
      <c r="C1892" s="324"/>
      <c r="D1892" s="324"/>
      <c r="E1892" s="324"/>
      <c r="F1892" s="324"/>
      <c r="G1892" s="324"/>
      <c r="H1892" s="324"/>
      <c r="I1892" s="324"/>
      <c r="J1892" s="324"/>
      <c r="K1892" s="324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20"/>
      <c r="AG1892" s="13"/>
      <c r="AH1892" s="13"/>
      <c r="AI1892" s="13"/>
      <c r="AJ1892" s="13"/>
      <c r="AK1892" s="13"/>
      <c r="AL1892" s="13"/>
      <c r="AM1892" s="13"/>
      <c r="AN1892" s="13"/>
      <c r="AO1892" s="13"/>
      <c r="AP1892" s="13"/>
      <c r="AQ1892" s="13"/>
      <c r="AR1892" s="13"/>
      <c r="AS1892" s="13"/>
      <c r="AT1892" s="13"/>
      <c r="AU1892" s="13"/>
      <c r="AV1892" s="13"/>
      <c r="AW1892" s="13"/>
      <c r="AX1892" s="13"/>
      <c r="AY1892" s="13"/>
      <c r="AZ1892" s="13"/>
      <c r="BA1892" s="13"/>
      <c r="BB1892" s="13"/>
    </row>
    <row r="1893" spans="1:54" ht="12.75">
      <c r="A1893" s="13"/>
      <c r="B1893" s="13"/>
      <c r="C1893" s="324"/>
      <c r="D1893" s="324"/>
      <c r="E1893" s="324"/>
      <c r="F1893" s="324"/>
      <c r="G1893" s="324"/>
      <c r="H1893" s="324"/>
      <c r="I1893" s="324"/>
      <c r="J1893" s="324"/>
      <c r="K1893" s="324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20"/>
      <c r="AG1893" s="13"/>
      <c r="AH1893" s="13"/>
      <c r="AI1893" s="13"/>
      <c r="AJ1893" s="13"/>
      <c r="AK1893" s="13"/>
      <c r="AL1893" s="13"/>
      <c r="AM1893" s="13"/>
      <c r="AN1893" s="13"/>
      <c r="AO1893" s="13"/>
      <c r="AP1893" s="13"/>
      <c r="AQ1893" s="13"/>
      <c r="AR1893" s="13"/>
      <c r="AS1893" s="13"/>
      <c r="AT1893" s="13"/>
      <c r="AU1893" s="13"/>
      <c r="AV1893" s="13"/>
      <c r="AW1893" s="13"/>
      <c r="AX1893" s="13"/>
      <c r="AY1893" s="13"/>
      <c r="AZ1893" s="13"/>
      <c r="BA1893" s="13"/>
      <c r="BB1893" s="13"/>
    </row>
    <row r="1894" spans="1:54" ht="12.75">
      <c r="A1894" s="13"/>
      <c r="B1894" s="13"/>
      <c r="C1894" s="324"/>
      <c r="D1894" s="324"/>
      <c r="E1894" s="324"/>
      <c r="F1894" s="324"/>
      <c r="G1894" s="324"/>
      <c r="H1894" s="324"/>
      <c r="I1894" s="324"/>
      <c r="J1894" s="324"/>
      <c r="K1894" s="324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20"/>
      <c r="AG1894" s="13"/>
      <c r="AH1894" s="13"/>
      <c r="AI1894" s="13"/>
      <c r="AJ1894" s="13"/>
      <c r="AK1894" s="13"/>
      <c r="AL1894" s="13"/>
      <c r="AM1894" s="13"/>
      <c r="AN1894" s="13"/>
      <c r="AO1894" s="13"/>
      <c r="AP1894" s="13"/>
      <c r="AQ1894" s="13"/>
      <c r="AR1894" s="13"/>
      <c r="AS1894" s="13"/>
      <c r="AT1894" s="13"/>
      <c r="AU1894" s="13"/>
      <c r="AV1894" s="13"/>
      <c r="AW1894" s="13"/>
      <c r="AX1894" s="13"/>
      <c r="AY1894" s="13"/>
      <c r="AZ1894" s="13"/>
      <c r="BA1894" s="13"/>
      <c r="BB1894" s="13"/>
    </row>
    <row r="1895" spans="1:54" ht="12.75">
      <c r="A1895" s="13"/>
      <c r="B1895" s="13"/>
      <c r="C1895" s="324"/>
      <c r="D1895" s="324"/>
      <c r="E1895" s="324"/>
      <c r="F1895" s="324"/>
      <c r="G1895" s="324"/>
      <c r="H1895" s="324"/>
      <c r="I1895" s="324"/>
      <c r="J1895" s="324"/>
      <c r="K1895" s="324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20"/>
      <c r="AG1895" s="13"/>
      <c r="AH1895" s="13"/>
      <c r="AI1895" s="13"/>
      <c r="AJ1895" s="13"/>
      <c r="AK1895" s="13"/>
      <c r="AL1895" s="13"/>
      <c r="AM1895" s="13"/>
      <c r="AN1895" s="13"/>
      <c r="AO1895" s="13"/>
      <c r="AP1895" s="13"/>
      <c r="AQ1895" s="13"/>
      <c r="AR1895" s="13"/>
      <c r="AS1895" s="13"/>
      <c r="AT1895" s="13"/>
      <c r="AU1895" s="13"/>
      <c r="AV1895" s="13"/>
      <c r="AW1895" s="13"/>
      <c r="AX1895" s="13"/>
      <c r="AY1895" s="13"/>
      <c r="AZ1895" s="13"/>
      <c r="BA1895" s="13"/>
      <c r="BB1895" s="13"/>
    </row>
    <row r="1896" spans="1:54" ht="12.75">
      <c r="A1896" s="13"/>
      <c r="B1896" s="13"/>
      <c r="C1896" s="324"/>
      <c r="D1896" s="324"/>
      <c r="E1896" s="324"/>
      <c r="F1896" s="324"/>
      <c r="G1896" s="324"/>
      <c r="H1896" s="324"/>
      <c r="I1896" s="324"/>
      <c r="J1896" s="324"/>
      <c r="K1896" s="324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20"/>
      <c r="AG1896" s="13"/>
      <c r="AH1896" s="13"/>
      <c r="AI1896" s="13"/>
      <c r="AJ1896" s="13"/>
      <c r="AK1896" s="13"/>
      <c r="AL1896" s="13"/>
      <c r="AM1896" s="13"/>
      <c r="AN1896" s="13"/>
      <c r="AO1896" s="13"/>
      <c r="AP1896" s="13"/>
      <c r="AQ1896" s="13"/>
      <c r="AR1896" s="13"/>
      <c r="AS1896" s="13"/>
      <c r="AT1896" s="13"/>
      <c r="AU1896" s="13"/>
      <c r="AV1896" s="13"/>
      <c r="AW1896" s="13"/>
      <c r="AX1896" s="13"/>
      <c r="AY1896" s="13"/>
      <c r="AZ1896" s="13"/>
      <c r="BA1896" s="13"/>
      <c r="BB1896" s="13"/>
    </row>
    <row r="1897" spans="1:54" ht="12.75">
      <c r="A1897" s="13"/>
      <c r="B1897" s="13"/>
      <c r="C1897" s="324"/>
      <c r="D1897" s="324"/>
      <c r="E1897" s="324"/>
      <c r="F1897" s="324"/>
      <c r="G1897" s="324"/>
      <c r="H1897" s="324"/>
      <c r="I1897" s="324"/>
      <c r="J1897" s="324"/>
      <c r="K1897" s="324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20"/>
      <c r="AG1897" s="13"/>
      <c r="AH1897" s="13"/>
      <c r="AI1897" s="13"/>
      <c r="AJ1897" s="13"/>
      <c r="AK1897" s="13"/>
      <c r="AL1897" s="13"/>
      <c r="AM1897" s="13"/>
      <c r="AN1897" s="13"/>
      <c r="AO1897" s="13"/>
      <c r="AP1897" s="13"/>
      <c r="AQ1897" s="13"/>
      <c r="AR1897" s="13"/>
      <c r="AS1897" s="13"/>
      <c r="AT1897" s="13"/>
      <c r="AU1897" s="13"/>
      <c r="AV1897" s="13"/>
      <c r="AW1897" s="13"/>
      <c r="AX1897" s="13"/>
      <c r="AY1897" s="13"/>
      <c r="AZ1897" s="13"/>
      <c r="BA1897" s="13"/>
      <c r="BB1897" s="13"/>
    </row>
    <row r="1898" spans="1:54" ht="12.75">
      <c r="A1898" s="13"/>
      <c r="B1898" s="13"/>
      <c r="C1898" s="324"/>
      <c r="D1898" s="324"/>
      <c r="E1898" s="324"/>
      <c r="F1898" s="324"/>
      <c r="G1898" s="324"/>
      <c r="H1898" s="324"/>
      <c r="I1898" s="324"/>
      <c r="J1898" s="324"/>
      <c r="K1898" s="324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20"/>
      <c r="AG1898" s="13"/>
      <c r="AH1898" s="13"/>
      <c r="AI1898" s="13"/>
      <c r="AJ1898" s="13"/>
      <c r="AK1898" s="13"/>
      <c r="AL1898" s="13"/>
      <c r="AM1898" s="13"/>
      <c r="AN1898" s="13"/>
      <c r="AO1898" s="13"/>
      <c r="AP1898" s="13"/>
      <c r="AQ1898" s="13"/>
      <c r="AR1898" s="13"/>
      <c r="AS1898" s="13"/>
      <c r="AT1898" s="13"/>
      <c r="AU1898" s="13"/>
      <c r="AV1898" s="13"/>
      <c r="AW1898" s="13"/>
      <c r="AX1898" s="13"/>
      <c r="AY1898" s="13"/>
      <c r="AZ1898" s="13"/>
      <c r="BA1898" s="13"/>
      <c r="BB1898" s="13"/>
    </row>
    <row r="1899" spans="1:54" ht="12.75">
      <c r="A1899" s="13"/>
      <c r="B1899" s="13"/>
      <c r="C1899" s="324"/>
      <c r="D1899" s="324"/>
      <c r="E1899" s="324"/>
      <c r="F1899" s="324"/>
      <c r="G1899" s="324"/>
      <c r="H1899" s="324"/>
      <c r="I1899" s="324"/>
      <c r="J1899" s="324"/>
      <c r="K1899" s="324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20"/>
      <c r="AG1899" s="13"/>
      <c r="AH1899" s="13"/>
      <c r="AI1899" s="13"/>
      <c r="AJ1899" s="13"/>
      <c r="AK1899" s="13"/>
      <c r="AL1899" s="13"/>
      <c r="AM1899" s="13"/>
      <c r="AN1899" s="13"/>
      <c r="AO1899" s="13"/>
      <c r="AP1899" s="13"/>
      <c r="AQ1899" s="13"/>
      <c r="AR1899" s="13"/>
      <c r="AS1899" s="13"/>
      <c r="AT1899" s="13"/>
      <c r="AU1899" s="13"/>
      <c r="AV1899" s="13"/>
      <c r="AW1899" s="13"/>
      <c r="AX1899" s="13"/>
      <c r="AY1899" s="13"/>
      <c r="AZ1899" s="13"/>
      <c r="BA1899" s="13"/>
      <c r="BB1899" s="13"/>
    </row>
    <row r="1900" spans="1:54" ht="12.75">
      <c r="A1900" s="13"/>
      <c r="B1900" s="13"/>
      <c r="C1900" s="324"/>
      <c r="D1900" s="324"/>
      <c r="E1900" s="324"/>
      <c r="F1900" s="324"/>
      <c r="G1900" s="324"/>
      <c r="H1900" s="324"/>
      <c r="I1900" s="324"/>
      <c r="J1900" s="324"/>
      <c r="K1900" s="324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20"/>
      <c r="AG1900" s="13"/>
      <c r="AH1900" s="13"/>
      <c r="AI1900" s="13"/>
      <c r="AJ1900" s="13"/>
      <c r="AK1900" s="13"/>
      <c r="AL1900" s="13"/>
      <c r="AM1900" s="13"/>
      <c r="AN1900" s="13"/>
      <c r="AO1900" s="13"/>
      <c r="AP1900" s="13"/>
      <c r="AQ1900" s="13"/>
      <c r="AR1900" s="13"/>
      <c r="AS1900" s="13"/>
      <c r="AT1900" s="13"/>
      <c r="AU1900" s="13"/>
      <c r="AV1900" s="13"/>
      <c r="AW1900" s="13"/>
      <c r="AX1900" s="13"/>
      <c r="AY1900" s="13"/>
      <c r="AZ1900" s="13"/>
      <c r="BA1900" s="13"/>
      <c r="BB1900" s="13"/>
    </row>
    <row r="1901" spans="1:54" ht="12.75">
      <c r="A1901" s="13"/>
      <c r="B1901" s="13"/>
      <c r="C1901" s="324"/>
      <c r="D1901" s="324"/>
      <c r="E1901" s="324"/>
      <c r="F1901" s="324"/>
      <c r="G1901" s="324"/>
      <c r="H1901" s="324"/>
      <c r="I1901" s="324"/>
      <c r="J1901" s="324"/>
      <c r="K1901" s="324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20"/>
      <c r="AG1901" s="13"/>
      <c r="AH1901" s="13"/>
      <c r="AI1901" s="13"/>
      <c r="AJ1901" s="13"/>
      <c r="AK1901" s="13"/>
      <c r="AL1901" s="13"/>
      <c r="AM1901" s="13"/>
      <c r="AN1901" s="13"/>
      <c r="AO1901" s="13"/>
      <c r="AP1901" s="13"/>
      <c r="AQ1901" s="13"/>
      <c r="AR1901" s="13"/>
      <c r="AS1901" s="13"/>
      <c r="AT1901" s="13"/>
      <c r="AU1901" s="13"/>
      <c r="AV1901" s="13"/>
      <c r="AW1901" s="13"/>
      <c r="AX1901" s="13"/>
      <c r="AY1901" s="13"/>
      <c r="AZ1901" s="13"/>
      <c r="BA1901" s="13"/>
      <c r="BB1901" s="13"/>
    </row>
    <row r="1902" spans="1:54" ht="12.75">
      <c r="A1902" s="13"/>
      <c r="B1902" s="13"/>
      <c r="C1902" s="324"/>
      <c r="D1902" s="324"/>
      <c r="E1902" s="324"/>
      <c r="F1902" s="324"/>
      <c r="G1902" s="324"/>
      <c r="H1902" s="324"/>
      <c r="I1902" s="324"/>
      <c r="J1902" s="324"/>
      <c r="K1902" s="324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20"/>
      <c r="AG1902" s="13"/>
      <c r="AH1902" s="13"/>
      <c r="AI1902" s="13"/>
      <c r="AJ1902" s="13"/>
      <c r="AK1902" s="13"/>
      <c r="AL1902" s="13"/>
      <c r="AM1902" s="13"/>
      <c r="AN1902" s="13"/>
      <c r="AO1902" s="13"/>
      <c r="AP1902" s="13"/>
      <c r="AQ1902" s="13"/>
      <c r="AR1902" s="13"/>
      <c r="AS1902" s="13"/>
      <c r="AT1902" s="13"/>
      <c r="AU1902" s="13"/>
      <c r="AV1902" s="13"/>
      <c r="AW1902" s="13"/>
      <c r="AX1902" s="13"/>
      <c r="AY1902" s="13"/>
      <c r="AZ1902" s="13"/>
      <c r="BA1902" s="13"/>
      <c r="BB1902" s="13"/>
    </row>
    <row r="1903" spans="1:54" ht="12.75">
      <c r="A1903" s="13"/>
      <c r="B1903" s="13"/>
      <c r="C1903" s="324"/>
      <c r="D1903" s="324"/>
      <c r="E1903" s="324"/>
      <c r="F1903" s="324"/>
      <c r="G1903" s="324"/>
      <c r="H1903" s="324"/>
      <c r="I1903" s="324"/>
      <c r="J1903" s="324"/>
      <c r="K1903" s="324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20"/>
      <c r="AG1903" s="13"/>
      <c r="AH1903" s="13"/>
      <c r="AI1903" s="13"/>
      <c r="AJ1903" s="13"/>
      <c r="AK1903" s="13"/>
      <c r="AL1903" s="13"/>
      <c r="AM1903" s="13"/>
      <c r="AN1903" s="13"/>
      <c r="AO1903" s="13"/>
      <c r="AP1903" s="13"/>
      <c r="AQ1903" s="13"/>
      <c r="AR1903" s="13"/>
      <c r="AS1903" s="13"/>
      <c r="AT1903" s="13"/>
      <c r="AU1903" s="13"/>
      <c r="AV1903" s="13"/>
      <c r="AW1903" s="13"/>
      <c r="AX1903" s="13"/>
      <c r="AY1903" s="13"/>
      <c r="AZ1903" s="13"/>
      <c r="BA1903" s="13"/>
      <c r="BB1903" s="13"/>
    </row>
    <row r="1904" spans="1:54" ht="12.75">
      <c r="A1904" s="13"/>
      <c r="B1904" s="13"/>
      <c r="C1904" s="324"/>
      <c r="D1904" s="324"/>
      <c r="E1904" s="324"/>
      <c r="F1904" s="324"/>
      <c r="G1904" s="324"/>
      <c r="H1904" s="324"/>
      <c r="I1904" s="324"/>
      <c r="J1904" s="324"/>
      <c r="K1904" s="324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20"/>
      <c r="AG1904" s="13"/>
      <c r="AH1904" s="13"/>
      <c r="AI1904" s="13"/>
      <c r="AJ1904" s="13"/>
      <c r="AK1904" s="13"/>
      <c r="AL1904" s="13"/>
      <c r="AM1904" s="13"/>
      <c r="AN1904" s="13"/>
      <c r="AO1904" s="13"/>
      <c r="AP1904" s="13"/>
      <c r="AQ1904" s="13"/>
      <c r="AR1904" s="13"/>
      <c r="AS1904" s="13"/>
      <c r="AT1904" s="13"/>
      <c r="AU1904" s="13"/>
      <c r="AV1904" s="13"/>
      <c r="AW1904" s="13"/>
      <c r="AX1904" s="13"/>
      <c r="AY1904" s="13"/>
      <c r="AZ1904" s="13"/>
      <c r="BA1904" s="13"/>
      <c r="BB1904" s="13"/>
    </row>
    <row r="1905" spans="1:54" ht="12.75">
      <c r="A1905" s="13"/>
      <c r="B1905" s="13"/>
      <c r="C1905" s="324"/>
      <c r="D1905" s="324"/>
      <c r="E1905" s="324"/>
      <c r="F1905" s="324"/>
      <c r="G1905" s="324"/>
      <c r="H1905" s="324"/>
      <c r="I1905" s="324"/>
      <c r="J1905" s="324"/>
      <c r="K1905" s="324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20"/>
      <c r="AG1905" s="13"/>
      <c r="AH1905" s="13"/>
      <c r="AI1905" s="13"/>
      <c r="AJ1905" s="13"/>
      <c r="AK1905" s="13"/>
      <c r="AL1905" s="13"/>
      <c r="AM1905" s="13"/>
      <c r="AN1905" s="13"/>
      <c r="AO1905" s="13"/>
      <c r="AP1905" s="13"/>
      <c r="AQ1905" s="13"/>
      <c r="AR1905" s="13"/>
      <c r="AS1905" s="13"/>
      <c r="AT1905" s="13"/>
      <c r="AU1905" s="13"/>
      <c r="AV1905" s="13"/>
      <c r="AW1905" s="13"/>
      <c r="AX1905" s="13"/>
      <c r="AY1905" s="13"/>
      <c r="AZ1905" s="13"/>
      <c r="BA1905" s="13"/>
      <c r="BB1905" s="13"/>
    </row>
    <row r="1906" spans="1:54" ht="12.75">
      <c r="A1906" s="13"/>
      <c r="B1906" s="13"/>
      <c r="C1906" s="324"/>
      <c r="D1906" s="324"/>
      <c r="E1906" s="324"/>
      <c r="F1906" s="324"/>
      <c r="G1906" s="324"/>
      <c r="H1906" s="324"/>
      <c r="I1906" s="324"/>
      <c r="J1906" s="324"/>
      <c r="K1906" s="324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20"/>
      <c r="AG1906" s="13"/>
      <c r="AH1906" s="13"/>
      <c r="AI1906" s="13"/>
      <c r="AJ1906" s="13"/>
      <c r="AK1906" s="13"/>
      <c r="AL1906" s="13"/>
      <c r="AM1906" s="13"/>
      <c r="AN1906" s="13"/>
      <c r="AO1906" s="13"/>
      <c r="AP1906" s="13"/>
      <c r="AQ1906" s="13"/>
      <c r="AR1906" s="13"/>
      <c r="AS1906" s="13"/>
      <c r="AT1906" s="13"/>
      <c r="AU1906" s="13"/>
      <c r="AV1906" s="13"/>
      <c r="AW1906" s="13"/>
      <c r="AX1906" s="13"/>
      <c r="AY1906" s="13"/>
      <c r="AZ1906" s="13"/>
      <c r="BA1906" s="13"/>
      <c r="BB1906" s="13"/>
    </row>
    <row r="1907" spans="1:54" ht="12.75">
      <c r="A1907" s="13"/>
      <c r="B1907" s="13"/>
      <c r="C1907" s="324"/>
      <c r="D1907" s="324"/>
      <c r="E1907" s="324"/>
      <c r="F1907" s="324"/>
      <c r="G1907" s="324"/>
      <c r="H1907" s="324"/>
      <c r="I1907" s="324"/>
      <c r="J1907" s="324"/>
      <c r="K1907" s="324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20"/>
      <c r="AG1907" s="13"/>
      <c r="AH1907" s="13"/>
      <c r="AI1907" s="13"/>
      <c r="AJ1907" s="13"/>
      <c r="AK1907" s="13"/>
      <c r="AL1907" s="13"/>
      <c r="AM1907" s="13"/>
      <c r="AN1907" s="13"/>
      <c r="AO1907" s="13"/>
      <c r="AP1907" s="13"/>
      <c r="AQ1907" s="13"/>
      <c r="AR1907" s="13"/>
      <c r="AS1907" s="13"/>
      <c r="AT1907" s="13"/>
      <c r="AU1907" s="13"/>
      <c r="AV1907" s="13"/>
      <c r="AW1907" s="13"/>
      <c r="AX1907" s="13"/>
      <c r="AY1907" s="13"/>
      <c r="AZ1907" s="13"/>
      <c r="BA1907" s="13"/>
      <c r="BB1907" s="13"/>
    </row>
    <row r="1908" spans="1:54" ht="12.75">
      <c r="A1908" s="13"/>
      <c r="B1908" s="13"/>
      <c r="C1908" s="324"/>
      <c r="D1908" s="324"/>
      <c r="E1908" s="324"/>
      <c r="F1908" s="324"/>
      <c r="G1908" s="324"/>
      <c r="H1908" s="324"/>
      <c r="I1908" s="324"/>
      <c r="J1908" s="324"/>
      <c r="K1908" s="324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20"/>
      <c r="AG1908" s="13"/>
      <c r="AH1908" s="13"/>
      <c r="AI1908" s="13"/>
      <c r="AJ1908" s="13"/>
      <c r="AK1908" s="13"/>
      <c r="AL1908" s="13"/>
      <c r="AM1908" s="13"/>
      <c r="AN1908" s="13"/>
      <c r="AO1908" s="13"/>
      <c r="AP1908" s="13"/>
      <c r="AQ1908" s="13"/>
      <c r="AR1908" s="13"/>
      <c r="AS1908" s="13"/>
      <c r="AT1908" s="13"/>
      <c r="AU1908" s="13"/>
      <c r="AV1908" s="13"/>
      <c r="AW1908" s="13"/>
      <c r="AX1908" s="13"/>
      <c r="AY1908" s="13"/>
      <c r="AZ1908" s="13"/>
      <c r="BA1908" s="13"/>
      <c r="BB1908" s="13"/>
    </row>
    <row r="1909" spans="1:54" ht="12.75">
      <c r="A1909" s="13"/>
      <c r="B1909" s="13"/>
      <c r="C1909" s="324"/>
      <c r="D1909" s="324"/>
      <c r="E1909" s="324"/>
      <c r="F1909" s="324"/>
      <c r="G1909" s="324"/>
      <c r="H1909" s="324"/>
      <c r="I1909" s="324"/>
      <c r="J1909" s="324"/>
      <c r="K1909" s="324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20"/>
      <c r="AG1909" s="13"/>
      <c r="AH1909" s="13"/>
      <c r="AI1909" s="13"/>
      <c r="AJ1909" s="13"/>
      <c r="AK1909" s="13"/>
      <c r="AL1909" s="13"/>
      <c r="AM1909" s="13"/>
      <c r="AN1909" s="13"/>
      <c r="AO1909" s="13"/>
      <c r="AP1909" s="13"/>
      <c r="AQ1909" s="13"/>
      <c r="AR1909" s="13"/>
      <c r="AS1909" s="13"/>
      <c r="AT1909" s="13"/>
      <c r="AU1909" s="13"/>
      <c r="AV1909" s="13"/>
      <c r="AW1909" s="13"/>
      <c r="AX1909" s="13"/>
      <c r="AY1909" s="13"/>
      <c r="AZ1909" s="13"/>
      <c r="BA1909" s="13"/>
      <c r="BB1909" s="13"/>
    </row>
    <row r="1910" spans="1:54" ht="12.75">
      <c r="A1910" s="13"/>
      <c r="B1910" s="13"/>
      <c r="C1910" s="324"/>
      <c r="D1910" s="324"/>
      <c r="E1910" s="324"/>
      <c r="F1910" s="324"/>
      <c r="G1910" s="324"/>
      <c r="H1910" s="324"/>
      <c r="I1910" s="324"/>
      <c r="J1910" s="324"/>
      <c r="K1910" s="324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20"/>
      <c r="AG1910" s="13"/>
      <c r="AH1910" s="13"/>
      <c r="AI1910" s="13"/>
      <c r="AJ1910" s="13"/>
      <c r="AK1910" s="13"/>
      <c r="AL1910" s="13"/>
      <c r="AM1910" s="13"/>
      <c r="AN1910" s="13"/>
      <c r="AO1910" s="13"/>
      <c r="AP1910" s="13"/>
      <c r="AQ1910" s="13"/>
      <c r="AR1910" s="13"/>
      <c r="AS1910" s="13"/>
      <c r="AT1910" s="13"/>
      <c r="AU1910" s="13"/>
      <c r="AV1910" s="13"/>
      <c r="AW1910" s="13"/>
      <c r="AX1910" s="13"/>
      <c r="AY1910" s="13"/>
      <c r="AZ1910" s="13"/>
      <c r="BA1910" s="13"/>
      <c r="BB1910" s="13"/>
    </row>
    <row r="1911" spans="1:54" ht="12.75">
      <c r="A1911" s="13"/>
      <c r="B1911" s="13"/>
      <c r="C1911" s="324"/>
      <c r="D1911" s="324"/>
      <c r="E1911" s="324"/>
      <c r="F1911" s="324"/>
      <c r="G1911" s="324"/>
      <c r="H1911" s="324"/>
      <c r="I1911" s="324"/>
      <c r="J1911" s="324"/>
      <c r="K1911" s="324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20"/>
      <c r="AG1911" s="13"/>
      <c r="AH1911" s="13"/>
      <c r="AI1911" s="13"/>
      <c r="AJ1911" s="13"/>
      <c r="AK1911" s="13"/>
      <c r="AL1911" s="13"/>
      <c r="AM1911" s="13"/>
      <c r="AN1911" s="13"/>
      <c r="AO1911" s="13"/>
      <c r="AP1911" s="13"/>
      <c r="AQ1911" s="13"/>
      <c r="AR1911" s="13"/>
      <c r="AS1911" s="13"/>
      <c r="AT1911" s="13"/>
      <c r="AU1911" s="13"/>
      <c r="AV1911" s="13"/>
      <c r="AW1911" s="13"/>
      <c r="AX1911" s="13"/>
      <c r="AY1911" s="13"/>
      <c r="AZ1911" s="13"/>
      <c r="BA1911" s="13"/>
      <c r="BB1911" s="13"/>
    </row>
    <row r="1912" spans="1:54" ht="12.75">
      <c r="A1912" s="13"/>
      <c r="B1912" s="13"/>
      <c r="C1912" s="324"/>
      <c r="D1912" s="324"/>
      <c r="E1912" s="324"/>
      <c r="F1912" s="324"/>
      <c r="G1912" s="324"/>
      <c r="H1912" s="324"/>
      <c r="I1912" s="324"/>
      <c r="J1912" s="324"/>
      <c r="K1912" s="324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20"/>
      <c r="AG1912" s="13"/>
      <c r="AH1912" s="13"/>
      <c r="AI1912" s="13"/>
      <c r="AJ1912" s="13"/>
      <c r="AK1912" s="13"/>
      <c r="AL1912" s="13"/>
      <c r="AM1912" s="13"/>
      <c r="AN1912" s="13"/>
      <c r="AO1912" s="13"/>
      <c r="AP1912" s="13"/>
      <c r="AQ1912" s="13"/>
      <c r="AR1912" s="13"/>
      <c r="AS1912" s="13"/>
      <c r="AT1912" s="13"/>
      <c r="AU1912" s="13"/>
      <c r="AV1912" s="13"/>
      <c r="AW1912" s="13"/>
      <c r="AX1912" s="13"/>
      <c r="AY1912" s="13"/>
      <c r="AZ1912" s="13"/>
      <c r="BA1912" s="13"/>
      <c r="BB1912" s="13"/>
    </row>
    <row r="1913" spans="1:54" ht="12.75">
      <c r="A1913" s="13"/>
      <c r="B1913" s="13"/>
      <c r="C1913" s="324"/>
      <c r="D1913" s="324"/>
      <c r="E1913" s="324"/>
      <c r="F1913" s="324"/>
      <c r="G1913" s="324"/>
      <c r="H1913" s="324"/>
      <c r="I1913" s="324"/>
      <c r="J1913" s="324"/>
      <c r="K1913" s="324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20"/>
      <c r="AG1913" s="13"/>
      <c r="AH1913" s="13"/>
      <c r="AI1913" s="13"/>
      <c r="AJ1913" s="13"/>
      <c r="AK1913" s="13"/>
      <c r="AL1913" s="13"/>
      <c r="AM1913" s="13"/>
      <c r="AN1913" s="13"/>
      <c r="AO1913" s="13"/>
      <c r="AP1913" s="13"/>
      <c r="AQ1913" s="13"/>
      <c r="AR1913" s="13"/>
      <c r="AS1913" s="13"/>
      <c r="AT1913" s="13"/>
      <c r="AU1913" s="13"/>
      <c r="AV1913" s="13"/>
      <c r="AW1913" s="13"/>
      <c r="AX1913" s="13"/>
      <c r="AY1913" s="13"/>
      <c r="AZ1913" s="13"/>
      <c r="BA1913" s="13"/>
      <c r="BB1913" s="13"/>
    </row>
    <row r="1914" spans="1:54" ht="12.75">
      <c r="A1914" s="13"/>
      <c r="B1914" s="13"/>
      <c r="C1914" s="324"/>
      <c r="D1914" s="324"/>
      <c r="E1914" s="324"/>
      <c r="F1914" s="324"/>
      <c r="G1914" s="324"/>
      <c r="H1914" s="324"/>
      <c r="I1914" s="324"/>
      <c r="J1914" s="324"/>
      <c r="K1914" s="324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20"/>
      <c r="AG1914" s="13"/>
      <c r="AH1914" s="13"/>
      <c r="AI1914" s="13"/>
      <c r="AJ1914" s="13"/>
      <c r="AK1914" s="13"/>
      <c r="AL1914" s="13"/>
      <c r="AM1914" s="13"/>
      <c r="AN1914" s="13"/>
      <c r="AO1914" s="13"/>
      <c r="AP1914" s="13"/>
      <c r="AQ1914" s="13"/>
      <c r="AR1914" s="13"/>
      <c r="AS1914" s="13"/>
      <c r="AT1914" s="13"/>
      <c r="AU1914" s="13"/>
      <c r="AV1914" s="13"/>
      <c r="AW1914" s="13"/>
      <c r="AX1914" s="13"/>
      <c r="AY1914" s="13"/>
      <c r="AZ1914" s="13"/>
      <c r="BA1914" s="13"/>
      <c r="BB1914" s="13"/>
    </row>
    <row r="1915" spans="1:54" ht="12.75">
      <c r="A1915" s="13"/>
      <c r="B1915" s="13"/>
      <c r="C1915" s="324"/>
      <c r="D1915" s="324"/>
      <c r="E1915" s="324"/>
      <c r="F1915" s="324"/>
      <c r="G1915" s="324"/>
      <c r="H1915" s="324"/>
      <c r="I1915" s="324"/>
      <c r="J1915" s="324"/>
      <c r="K1915" s="324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20"/>
      <c r="AG1915" s="13"/>
      <c r="AH1915" s="13"/>
      <c r="AI1915" s="13"/>
      <c r="AJ1915" s="13"/>
      <c r="AK1915" s="13"/>
      <c r="AL1915" s="13"/>
      <c r="AM1915" s="13"/>
      <c r="AN1915" s="13"/>
      <c r="AO1915" s="13"/>
      <c r="AP1915" s="13"/>
      <c r="AQ1915" s="13"/>
      <c r="AR1915" s="13"/>
      <c r="AS1915" s="13"/>
      <c r="AT1915" s="13"/>
      <c r="AU1915" s="13"/>
      <c r="AV1915" s="13"/>
      <c r="AW1915" s="13"/>
      <c r="AX1915" s="13"/>
      <c r="AY1915" s="13"/>
      <c r="AZ1915" s="13"/>
      <c r="BA1915" s="13"/>
      <c r="BB1915" s="13"/>
    </row>
    <row r="1916" spans="1:54" ht="12.75">
      <c r="A1916" s="13"/>
      <c r="B1916" s="13"/>
      <c r="C1916" s="324"/>
      <c r="D1916" s="324"/>
      <c r="E1916" s="324"/>
      <c r="F1916" s="324"/>
      <c r="G1916" s="324"/>
      <c r="H1916" s="324"/>
      <c r="I1916" s="324"/>
      <c r="J1916" s="324"/>
      <c r="K1916" s="324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20"/>
      <c r="AG1916" s="13"/>
      <c r="AH1916" s="13"/>
      <c r="AI1916" s="13"/>
      <c r="AJ1916" s="13"/>
      <c r="AK1916" s="13"/>
      <c r="AL1916" s="13"/>
      <c r="AM1916" s="13"/>
      <c r="AN1916" s="13"/>
      <c r="AO1916" s="13"/>
      <c r="AP1916" s="13"/>
      <c r="AQ1916" s="13"/>
      <c r="AR1916" s="13"/>
      <c r="AS1916" s="13"/>
      <c r="AT1916" s="13"/>
      <c r="AU1916" s="13"/>
      <c r="AV1916" s="13"/>
      <c r="AW1916" s="13"/>
      <c r="AX1916" s="13"/>
      <c r="AY1916" s="13"/>
      <c r="AZ1916" s="13"/>
      <c r="BA1916" s="13"/>
      <c r="BB1916" s="13"/>
    </row>
    <row r="1917" spans="1:54" ht="12.75">
      <c r="A1917" s="13"/>
      <c r="B1917" s="13"/>
      <c r="C1917" s="324"/>
      <c r="D1917" s="324"/>
      <c r="E1917" s="324"/>
      <c r="F1917" s="324"/>
      <c r="G1917" s="324"/>
      <c r="H1917" s="324"/>
      <c r="I1917" s="324"/>
      <c r="J1917" s="324"/>
      <c r="K1917" s="324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20"/>
      <c r="AG1917" s="13"/>
      <c r="AH1917" s="13"/>
      <c r="AI1917" s="13"/>
      <c r="AJ1917" s="13"/>
      <c r="AK1917" s="13"/>
      <c r="AL1917" s="13"/>
      <c r="AM1917" s="13"/>
      <c r="AN1917" s="13"/>
      <c r="AO1917" s="13"/>
      <c r="AP1917" s="13"/>
      <c r="AQ1917" s="13"/>
      <c r="AR1917" s="13"/>
      <c r="AS1917" s="13"/>
      <c r="AT1917" s="13"/>
      <c r="AU1917" s="13"/>
      <c r="AV1917" s="13"/>
      <c r="AW1917" s="13"/>
      <c r="AX1917" s="13"/>
      <c r="AY1917" s="13"/>
      <c r="AZ1917" s="13"/>
      <c r="BA1917" s="13"/>
      <c r="BB1917" s="13"/>
    </row>
    <row r="1918" spans="1:54" ht="12.75">
      <c r="A1918" s="13"/>
      <c r="B1918" s="13"/>
      <c r="C1918" s="324"/>
      <c r="D1918" s="324"/>
      <c r="E1918" s="324"/>
      <c r="F1918" s="324"/>
      <c r="G1918" s="324"/>
      <c r="H1918" s="324"/>
      <c r="I1918" s="324"/>
      <c r="J1918" s="324"/>
      <c r="K1918" s="324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20"/>
      <c r="AG1918" s="13"/>
      <c r="AH1918" s="13"/>
      <c r="AI1918" s="13"/>
      <c r="AJ1918" s="13"/>
      <c r="AK1918" s="13"/>
      <c r="AL1918" s="13"/>
      <c r="AM1918" s="13"/>
      <c r="AN1918" s="13"/>
      <c r="AO1918" s="13"/>
      <c r="AP1918" s="13"/>
      <c r="AQ1918" s="13"/>
      <c r="AR1918" s="13"/>
      <c r="AS1918" s="13"/>
      <c r="AT1918" s="13"/>
      <c r="AU1918" s="13"/>
      <c r="AV1918" s="13"/>
      <c r="AW1918" s="13"/>
      <c r="AX1918" s="13"/>
      <c r="AY1918" s="13"/>
      <c r="AZ1918" s="13"/>
      <c r="BA1918" s="13"/>
      <c r="BB1918" s="13"/>
    </row>
    <row r="1919" spans="1:54" ht="12.75">
      <c r="A1919" s="13"/>
      <c r="B1919" s="13"/>
      <c r="C1919" s="324"/>
      <c r="D1919" s="324"/>
      <c r="E1919" s="324"/>
      <c r="F1919" s="324"/>
      <c r="G1919" s="324"/>
      <c r="H1919" s="324"/>
      <c r="I1919" s="324"/>
      <c r="J1919" s="324"/>
      <c r="K1919" s="324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20"/>
      <c r="AG1919" s="13"/>
      <c r="AH1919" s="13"/>
      <c r="AI1919" s="13"/>
      <c r="AJ1919" s="13"/>
      <c r="AK1919" s="13"/>
      <c r="AL1919" s="13"/>
      <c r="AM1919" s="13"/>
      <c r="AN1919" s="13"/>
      <c r="AO1919" s="13"/>
      <c r="AP1919" s="13"/>
      <c r="AQ1919" s="13"/>
      <c r="AR1919" s="13"/>
      <c r="AS1919" s="13"/>
      <c r="AT1919" s="13"/>
      <c r="AU1919" s="13"/>
      <c r="AV1919" s="13"/>
      <c r="AW1919" s="13"/>
      <c r="AX1919" s="13"/>
      <c r="AY1919" s="13"/>
      <c r="AZ1919" s="13"/>
      <c r="BA1919" s="13"/>
      <c r="BB1919" s="13"/>
    </row>
    <row r="1920" spans="1:54" ht="12.75">
      <c r="A1920" s="13"/>
      <c r="B1920" s="13"/>
      <c r="C1920" s="324"/>
      <c r="D1920" s="324"/>
      <c r="E1920" s="324"/>
      <c r="F1920" s="324"/>
      <c r="G1920" s="324"/>
      <c r="H1920" s="324"/>
      <c r="I1920" s="324"/>
      <c r="J1920" s="324"/>
      <c r="K1920" s="324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20"/>
      <c r="AG1920" s="13"/>
      <c r="AH1920" s="13"/>
      <c r="AI1920" s="13"/>
      <c r="AJ1920" s="13"/>
      <c r="AK1920" s="13"/>
      <c r="AL1920" s="13"/>
      <c r="AM1920" s="13"/>
      <c r="AN1920" s="13"/>
      <c r="AO1920" s="13"/>
      <c r="AP1920" s="13"/>
      <c r="AQ1920" s="13"/>
      <c r="AR1920" s="13"/>
      <c r="AS1920" s="13"/>
      <c r="AT1920" s="13"/>
      <c r="AU1920" s="13"/>
      <c r="AV1920" s="13"/>
      <c r="AW1920" s="13"/>
      <c r="AX1920" s="13"/>
      <c r="AY1920" s="13"/>
      <c r="AZ1920" s="13"/>
      <c r="BA1920" s="13"/>
      <c r="BB1920" s="13"/>
    </row>
    <row r="1921" spans="1:54" ht="12.75">
      <c r="A1921" s="13"/>
      <c r="B1921" s="13"/>
      <c r="C1921" s="324"/>
      <c r="D1921" s="324"/>
      <c r="E1921" s="324"/>
      <c r="F1921" s="324"/>
      <c r="G1921" s="324"/>
      <c r="H1921" s="324"/>
      <c r="I1921" s="324"/>
      <c r="J1921" s="324"/>
      <c r="K1921" s="324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20"/>
      <c r="AG1921" s="13"/>
      <c r="AH1921" s="13"/>
      <c r="AI1921" s="13"/>
      <c r="AJ1921" s="13"/>
      <c r="AK1921" s="13"/>
      <c r="AL1921" s="13"/>
      <c r="AM1921" s="13"/>
      <c r="AN1921" s="13"/>
      <c r="AO1921" s="13"/>
      <c r="AP1921" s="13"/>
      <c r="AQ1921" s="13"/>
      <c r="AR1921" s="13"/>
      <c r="AS1921" s="13"/>
      <c r="AT1921" s="13"/>
      <c r="AU1921" s="13"/>
      <c r="AV1921" s="13"/>
      <c r="AW1921" s="13"/>
      <c r="AX1921" s="13"/>
      <c r="AY1921" s="13"/>
      <c r="AZ1921" s="13"/>
      <c r="BA1921" s="13"/>
      <c r="BB1921" s="13"/>
    </row>
    <row r="1922" spans="1:54" ht="12.75">
      <c r="A1922" s="13"/>
      <c r="B1922" s="13"/>
      <c r="C1922" s="324"/>
      <c r="D1922" s="324"/>
      <c r="E1922" s="324"/>
      <c r="F1922" s="324"/>
      <c r="G1922" s="324"/>
      <c r="H1922" s="324"/>
      <c r="I1922" s="324"/>
      <c r="J1922" s="324"/>
      <c r="K1922" s="324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20"/>
      <c r="AG1922" s="13"/>
      <c r="AH1922" s="13"/>
      <c r="AI1922" s="13"/>
      <c r="AJ1922" s="13"/>
      <c r="AK1922" s="13"/>
      <c r="AL1922" s="13"/>
      <c r="AM1922" s="13"/>
      <c r="AN1922" s="13"/>
      <c r="AO1922" s="13"/>
      <c r="AP1922" s="13"/>
      <c r="AQ1922" s="13"/>
      <c r="AR1922" s="13"/>
      <c r="AS1922" s="13"/>
      <c r="AT1922" s="13"/>
      <c r="AU1922" s="13"/>
      <c r="AV1922" s="13"/>
      <c r="AW1922" s="13"/>
      <c r="AX1922" s="13"/>
      <c r="AY1922" s="13"/>
      <c r="AZ1922" s="13"/>
      <c r="BA1922" s="13"/>
      <c r="BB1922" s="13"/>
    </row>
    <row r="1923" spans="1:54" ht="12.75">
      <c r="A1923" s="13"/>
      <c r="B1923" s="13"/>
      <c r="C1923" s="324"/>
      <c r="D1923" s="324"/>
      <c r="E1923" s="324"/>
      <c r="F1923" s="324"/>
      <c r="G1923" s="324"/>
      <c r="H1923" s="324"/>
      <c r="I1923" s="324"/>
      <c r="J1923" s="324"/>
      <c r="K1923" s="324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20"/>
      <c r="AG1923" s="13"/>
      <c r="AH1923" s="13"/>
      <c r="AI1923" s="13"/>
      <c r="AJ1923" s="13"/>
      <c r="AK1923" s="13"/>
      <c r="AL1923" s="13"/>
      <c r="AM1923" s="13"/>
      <c r="AN1923" s="13"/>
      <c r="AO1923" s="13"/>
      <c r="AP1923" s="13"/>
      <c r="AQ1923" s="13"/>
      <c r="AR1923" s="13"/>
      <c r="AS1923" s="13"/>
      <c r="AT1923" s="13"/>
      <c r="AU1923" s="13"/>
      <c r="AV1923" s="13"/>
      <c r="AW1923" s="13"/>
      <c r="AX1923" s="13"/>
      <c r="AY1923" s="13"/>
      <c r="AZ1923" s="13"/>
      <c r="BA1923" s="13"/>
      <c r="BB1923" s="13"/>
    </row>
    <row r="1924" spans="1:54" ht="12.75">
      <c r="A1924" s="13"/>
      <c r="B1924" s="13"/>
      <c r="C1924" s="324"/>
      <c r="D1924" s="324"/>
      <c r="E1924" s="324"/>
      <c r="F1924" s="324"/>
      <c r="G1924" s="324"/>
      <c r="H1924" s="324"/>
      <c r="I1924" s="324"/>
      <c r="J1924" s="324"/>
      <c r="K1924" s="324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20"/>
      <c r="AG1924" s="13"/>
      <c r="AH1924" s="13"/>
      <c r="AI1924" s="13"/>
      <c r="AJ1924" s="13"/>
      <c r="AK1924" s="13"/>
      <c r="AL1924" s="13"/>
      <c r="AM1924" s="13"/>
      <c r="AN1924" s="13"/>
      <c r="AO1924" s="13"/>
      <c r="AP1924" s="13"/>
      <c r="AQ1924" s="13"/>
      <c r="AR1924" s="13"/>
      <c r="AS1924" s="13"/>
      <c r="AT1924" s="13"/>
      <c r="AU1924" s="13"/>
      <c r="AV1924" s="13"/>
      <c r="AW1924" s="13"/>
      <c r="AX1924" s="13"/>
      <c r="AY1924" s="13"/>
      <c r="AZ1924" s="13"/>
      <c r="BA1924" s="13"/>
      <c r="BB1924" s="13"/>
    </row>
    <row r="1925" spans="1:54" ht="12.75">
      <c r="A1925" s="13"/>
      <c r="B1925" s="13"/>
      <c r="C1925" s="324"/>
      <c r="D1925" s="324"/>
      <c r="E1925" s="324"/>
      <c r="F1925" s="324"/>
      <c r="G1925" s="324"/>
      <c r="H1925" s="324"/>
      <c r="I1925" s="324"/>
      <c r="J1925" s="324"/>
      <c r="K1925" s="324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20"/>
      <c r="AG1925" s="13"/>
      <c r="AH1925" s="13"/>
      <c r="AI1925" s="13"/>
      <c r="AJ1925" s="13"/>
      <c r="AK1925" s="13"/>
      <c r="AL1925" s="13"/>
      <c r="AM1925" s="13"/>
      <c r="AN1925" s="13"/>
      <c r="AO1925" s="13"/>
      <c r="AP1925" s="13"/>
      <c r="AQ1925" s="13"/>
      <c r="AR1925" s="13"/>
      <c r="AS1925" s="13"/>
      <c r="AT1925" s="13"/>
      <c r="AU1925" s="13"/>
      <c r="AV1925" s="13"/>
      <c r="AW1925" s="13"/>
      <c r="AX1925" s="13"/>
      <c r="AY1925" s="13"/>
      <c r="AZ1925" s="13"/>
      <c r="BA1925" s="13"/>
      <c r="BB1925" s="13"/>
    </row>
    <row r="1926" spans="1:54" ht="12.75">
      <c r="A1926" s="13"/>
      <c r="B1926" s="13"/>
      <c r="C1926" s="324"/>
      <c r="D1926" s="324"/>
      <c r="E1926" s="324"/>
      <c r="F1926" s="324"/>
      <c r="G1926" s="324"/>
      <c r="H1926" s="324"/>
      <c r="I1926" s="324"/>
      <c r="J1926" s="324"/>
      <c r="K1926" s="324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20"/>
      <c r="AG1926" s="13"/>
      <c r="AH1926" s="13"/>
      <c r="AI1926" s="13"/>
      <c r="AJ1926" s="13"/>
      <c r="AK1926" s="13"/>
      <c r="AL1926" s="13"/>
      <c r="AM1926" s="13"/>
      <c r="AN1926" s="13"/>
      <c r="AO1926" s="13"/>
      <c r="AP1926" s="13"/>
      <c r="AQ1926" s="13"/>
      <c r="AR1926" s="13"/>
      <c r="AS1926" s="13"/>
      <c r="AT1926" s="13"/>
      <c r="AU1926" s="13"/>
      <c r="AV1926" s="13"/>
      <c r="AW1926" s="13"/>
      <c r="AX1926" s="13"/>
      <c r="AY1926" s="13"/>
      <c r="AZ1926" s="13"/>
      <c r="BA1926" s="13"/>
      <c r="BB1926" s="13"/>
    </row>
    <row r="1927" spans="1:54" ht="12.75">
      <c r="A1927" s="13"/>
      <c r="B1927" s="13"/>
      <c r="C1927" s="324"/>
      <c r="D1927" s="324"/>
      <c r="E1927" s="324"/>
      <c r="F1927" s="324"/>
      <c r="G1927" s="324"/>
      <c r="H1927" s="324"/>
      <c r="I1927" s="324"/>
      <c r="J1927" s="324"/>
      <c r="K1927" s="324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20"/>
      <c r="AG1927" s="13"/>
      <c r="AH1927" s="13"/>
      <c r="AI1927" s="13"/>
      <c r="AJ1927" s="13"/>
      <c r="AK1927" s="13"/>
      <c r="AL1927" s="13"/>
      <c r="AM1927" s="13"/>
      <c r="AN1927" s="13"/>
      <c r="AO1927" s="13"/>
      <c r="AP1927" s="13"/>
      <c r="AQ1927" s="13"/>
      <c r="AR1927" s="13"/>
      <c r="AS1927" s="13"/>
      <c r="AT1927" s="13"/>
      <c r="AU1927" s="13"/>
      <c r="AV1927" s="13"/>
      <c r="AW1927" s="13"/>
      <c r="AX1927" s="13"/>
      <c r="AY1927" s="13"/>
      <c r="AZ1927" s="13"/>
      <c r="BA1927" s="13"/>
      <c r="BB1927" s="13"/>
    </row>
    <row r="1928" spans="1:54" ht="12.75">
      <c r="A1928" s="13"/>
      <c r="B1928" s="13"/>
      <c r="C1928" s="324"/>
      <c r="D1928" s="324"/>
      <c r="E1928" s="324"/>
      <c r="F1928" s="324"/>
      <c r="G1928" s="324"/>
      <c r="H1928" s="324"/>
      <c r="I1928" s="324"/>
      <c r="J1928" s="324"/>
      <c r="K1928" s="324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20"/>
      <c r="AG1928" s="13"/>
      <c r="AH1928" s="13"/>
      <c r="AI1928" s="13"/>
      <c r="AJ1928" s="13"/>
      <c r="AK1928" s="13"/>
      <c r="AL1928" s="13"/>
      <c r="AM1928" s="13"/>
      <c r="AN1928" s="13"/>
      <c r="AO1928" s="13"/>
      <c r="AP1928" s="13"/>
      <c r="AQ1928" s="13"/>
      <c r="AR1928" s="13"/>
      <c r="AS1928" s="13"/>
      <c r="AT1928" s="13"/>
      <c r="AU1928" s="13"/>
      <c r="AV1928" s="13"/>
      <c r="AW1928" s="13"/>
      <c r="AX1928" s="13"/>
      <c r="AY1928" s="13"/>
      <c r="AZ1928" s="13"/>
      <c r="BA1928" s="13"/>
      <c r="BB1928" s="13"/>
    </row>
    <row r="1929" spans="1:54" ht="12.75">
      <c r="A1929" s="13"/>
      <c r="B1929" s="13"/>
      <c r="C1929" s="324"/>
      <c r="D1929" s="324"/>
      <c r="E1929" s="324"/>
      <c r="F1929" s="324"/>
      <c r="G1929" s="324"/>
      <c r="H1929" s="324"/>
      <c r="I1929" s="324"/>
      <c r="J1929" s="324"/>
      <c r="K1929" s="324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20"/>
      <c r="AG1929" s="13"/>
      <c r="AH1929" s="13"/>
      <c r="AI1929" s="13"/>
      <c r="AJ1929" s="13"/>
      <c r="AK1929" s="13"/>
      <c r="AL1929" s="13"/>
      <c r="AM1929" s="13"/>
      <c r="AN1929" s="13"/>
      <c r="AO1929" s="13"/>
      <c r="AP1929" s="13"/>
      <c r="AQ1929" s="13"/>
      <c r="AR1929" s="13"/>
      <c r="AS1929" s="13"/>
      <c r="AT1929" s="13"/>
      <c r="AU1929" s="13"/>
      <c r="AV1929" s="13"/>
      <c r="AW1929" s="13"/>
      <c r="AX1929" s="13"/>
      <c r="AY1929" s="13"/>
      <c r="AZ1929" s="13"/>
      <c r="BA1929" s="13"/>
      <c r="BB1929" s="13"/>
    </row>
    <row r="1930" spans="1:54" ht="12.75">
      <c r="A1930" s="13"/>
      <c r="B1930" s="13"/>
      <c r="C1930" s="324"/>
      <c r="D1930" s="324"/>
      <c r="E1930" s="324"/>
      <c r="F1930" s="324"/>
      <c r="G1930" s="324"/>
      <c r="H1930" s="324"/>
      <c r="I1930" s="324"/>
      <c r="J1930" s="324"/>
      <c r="K1930" s="324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20"/>
      <c r="AG1930" s="13"/>
      <c r="AH1930" s="13"/>
      <c r="AI1930" s="13"/>
      <c r="AJ1930" s="13"/>
      <c r="AK1930" s="13"/>
      <c r="AL1930" s="13"/>
      <c r="AM1930" s="13"/>
      <c r="AN1930" s="13"/>
      <c r="AO1930" s="13"/>
      <c r="AP1930" s="13"/>
      <c r="AQ1930" s="13"/>
      <c r="AR1930" s="13"/>
      <c r="AS1930" s="13"/>
      <c r="AT1930" s="13"/>
      <c r="AU1930" s="13"/>
      <c r="AV1930" s="13"/>
      <c r="AW1930" s="13"/>
      <c r="AX1930" s="13"/>
      <c r="AY1930" s="13"/>
      <c r="AZ1930" s="13"/>
      <c r="BA1930" s="13"/>
      <c r="BB1930" s="13"/>
    </row>
    <row r="1931" spans="1:54" ht="12.75">
      <c r="A1931" s="13"/>
      <c r="B1931" s="13"/>
      <c r="C1931" s="324"/>
      <c r="D1931" s="324"/>
      <c r="E1931" s="324"/>
      <c r="F1931" s="324"/>
      <c r="G1931" s="324"/>
      <c r="H1931" s="324"/>
      <c r="I1931" s="324"/>
      <c r="J1931" s="324"/>
      <c r="K1931" s="324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20"/>
      <c r="AG1931" s="13"/>
      <c r="AH1931" s="13"/>
      <c r="AI1931" s="13"/>
      <c r="AJ1931" s="13"/>
      <c r="AK1931" s="13"/>
      <c r="AL1931" s="13"/>
      <c r="AM1931" s="13"/>
      <c r="AN1931" s="13"/>
      <c r="AO1931" s="13"/>
      <c r="AP1931" s="13"/>
      <c r="AQ1931" s="13"/>
      <c r="AR1931" s="13"/>
      <c r="AS1931" s="13"/>
      <c r="AT1931" s="13"/>
      <c r="AU1931" s="13"/>
      <c r="AV1931" s="13"/>
      <c r="AW1931" s="13"/>
      <c r="AX1931" s="13"/>
      <c r="AY1931" s="13"/>
      <c r="AZ1931" s="13"/>
      <c r="BA1931" s="13"/>
      <c r="BB1931" s="13"/>
    </row>
    <row r="1932" spans="1:54" ht="12.75">
      <c r="A1932" s="13"/>
      <c r="B1932" s="13"/>
      <c r="C1932" s="324"/>
      <c r="D1932" s="324"/>
      <c r="E1932" s="324"/>
      <c r="F1932" s="324"/>
      <c r="G1932" s="324"/>
      <c r="H1932" s="324"/>
      <c r="I1932" s="324"/>
      <c r="J1932" s="324"/>
      <c r="K1932" s="324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20"/>
      <c r="AG1932" s="13"/>
      <c r="AH1932" s="13"/>
      <c r="AI1932" s="13"/>
      <c r="AJ1932" s="13"/>
      <c r="AK1932" s="13"/>
      <c r="AL1932" s="13"/>
      <c r="AM1932" s="13"/>
      <c r="AN1932" s="13"/>
      <c r="AO1932" s="13"/>
      <c r="AP1932" s="13"/>
      <c r="AQ1932" s="13"/>
      <c r="AR1932" s="13"/>
      <c r="AS1932" s="13"/>
      <c r="AT1932" s="13"/>
      <c r="AU1932" s="13"/>
      <c r="AV1932" s="13"/>
      <c r="AW1932" s="13"/>
      <c r="AX1932" s="13"/>
      <c r="AY1932" s="13"/>
      <c r="AZ1932" s="13"/>
      <c r="BA1932" s="13"/>
      <c r="BB1932" s="13"/>
    </row>
    <row r="1933" spans="1:54" ht="12.75">
      <c r="A1933" s="13"/>
      <c r="B1933" s="13"/>
      <c r="C1933" s="324"/>
      <c r="D1933" s="324"/>
      <c r="E1933" s="324"/>
      <c r="F1933" s="324"/>
      <c r="G1933" s="324"/>
      <c r="H1933" s="324"/>
      <c r="I1933" s="324"/>
      <c r="J1933" s="324"/>
      <c r="K1933" s="324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20"/>
      <c r="AG1933" s="13"/>
      <c r="AH1933" s="13"/>
      <c r="AI1933" s="13"/>
      <c r="AJ1933" s="13"/>
      <c r="AK1933" s="13"/>
      <c r="AL1933" s="13"/>
      <c r="AM1933" s="13"/>
      <c r="AN1933" s="13"/>
      <c r="AO1933" s="13"/>
      <c r="AP1933" s="13"/>
      <c r="AQ1933" s="13"/>
      <c r="AR1933" s="13"/>
      <c r="AS1933" s="13"/>
      <c r="AT1933" s="13"/>
      <c r="AU1933" s="13"/>
      <c r="AV1933" s="13"/>
      <c r="AW1933" s="13"/>
      <c r="AX1933" s="13"/>
      <c r="AY1933" s="13"/>
      <c r="AZ1933" s="13"/>
      <c r="BA1933" s="13"/>
      <c r="BB1933" s="13"/>
    </row>
    <row r="1934" spans="1:54" ht="12.75">
      <c r="A1934" s="13"/>
      <c r="B1934" s="13"/>
      <c r="C1934" s="324"/>
      <c r="D1934" s="324"/>
      <c r="E1934" s="324"/>
      <c r="F1934" s="324"/>
      <c r="G1934" s="324"/>
      <c r="H1934" s="324"/>
      <c r="I1934" s="324"/>
      <c r="J1934" s="324"/>
      <c r="K1934" s="324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20"/>
      <c r="AG1934" s="13"/>
      <c r="AH1934" s="13"/>
      <c r="AI1934" s="13"/>
      <c r="AJ1934" s="13"/>
      <c r="AK1934" s="13"/>
      <c r="AL1934" s="13"/>
      <c r="AM1934" s="13"/>
      <c r="AN1934" s="13"/>
      <c r="AO1934" s="13"/>
      <c r="AP1934" s="13"/>
      <c r="AQ1934" s="13"/>
      <c r="AR1934" s="13"/>
      <c r="AS1934" s="13"/>
      <c r="AT1934" s="13"/>
      <c r="AU1934" s="13"/>
      <c r="AV1934" s="13"/>
      <c r="AW1934" s="13"/>
      <c r="AX1934" s="13"/>
      <c r="AY1934" s="13"/>
      <c r="AZ1934" s="13"/>
      <c r="BA1934" s="13"/>
      <c r="BB1934" s="13"/>
    </row>
    <row r="1935" spans="1:54" ht="12.75">
      <c r="A1935" s="13"/>
      <c r="B1935" s="13"/>
      <c r="C1935" s="324"/>
      <c r="D1935" s="324"/>
      <c r="E1935" s="324"/>
      <c r="F1935" s="324"/>
      <c r="G1935" s="324"/>
      <c r="H1935" s="324"/>
      <c r="I1935" s="324"/>
      <c r="J1935" s="324"/>
      <c r="K1935" s="324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20"/>
      <c r="AG1935" s="13"/>
      <c r="AH1935" s="13"/>
      <c r="AI1935" s="13"/>
      <c r="AJ1935" s="13"/>
      <c r="AK1935" s="13"/>
      <c r="AL1935" s="13"/>
      <c r="AM1935" s="13"/>
      <c r="AN1935" s="13"/>
      <c r="AO1935" s="13"/>
      <c r="AP1935" s="13"/>
      <c r="AQ1935" s="13"/>
      <c r="AR1935" s="13"/>
      <c r="AS1935" s="13"/>
      <c r="AT1935" s="13"/>
      <c r="AU1935" s="13"/>
      <c r="AV1935" s="13"/>
      <c r="AW1935" s="13"/>
      <c r="AX1935" s="13"/>
      <c r="AY1935" s="13"/>
      <c r="AZ1935" s="13"/>
      <c r="BA1935" s="13"/>
      <c r="BB1935" s="13"/>
    </row>
    <row r="1936" spans="1:54" ht="12.75">
      <c r="A1936" s="13"/>
      <c r="B1936" s="13"/>
      <c r="C1936" s="324"/>
      <c r="D1936" s="324"/>
      <c r="E1936" s="324"/>
      <c r="F1936" s="324"/>
      <c r="G1936" s="324"/>
      <c r="H1936" s="324"/>
      <c r="I1936" s="324"/>
      <c r="J1936" s="324"/>
      <c r="K1936" s="324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20"/>
      <c r="AG1936" s="13"/>
      <c r="AH1936" s="13"/>
      <c r="AI1936" s="13"/>
      <c r="AJ1936" s="13"/>
      <c r="AK1936" s="13"/>
      <c r="AL1936" s="13"/>
      <c r="AM1936" s="13"/>
      <c r="AN1936" s="13"/>
      <c r="AO1936" s="13"/>
      <c r="AP1936" s="13"/>
      <c r="AQ1936" s="13"/>
      <c r="AR1936" s="13"/>
      <c r="AS1936" s="13"/>
      <c r="AT1936" s="13"/>
      <c r="AU1936" s="13"/>
      <c r="AV1936" s="13"/>
      <c r="AW1936" s="13"/>
      <c r="AX1936" s="13"/>
      <c r="AY1936" s="13"/>
      <c r="AZ1936" s="13"/>
      <c r="BA1936" s="13"/>
      <c r="BB1936" s="13"/>
    </row>
    <row r="1937" spans="1:54" ht="12.75">
      <c r="A1937" s="13"/>
      <c r="B1937" s="13"/>
      <c r="C1937" s="324"/>
      <c r="D1937" s="324"/>
      <c r="E1937" s="324"/>
      <c r="F1937" s="324"/>
      <c r="G1937" s="324"/>
      <c r="H1937" s="324"/>
      <c r="I1937" s="324"/>
      <c r="J1937" s="324"/>
      <c r="K1937" s="324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20"/>
      <c r="AG1937" s="13"/>
      <c r="AH1937" s="13"/>
      <c r="AI1937" s="13"/>
      <c r="AJ1937" s="13"/>
      <c r="AK1937" s="13"/>
      <c r="AL1937" s="13"/>
      <c r="AM1937" s="13"/>
      <c r="AN1937" s="13"/>
      <c r="AO1937" s="13"/>
      <c r="AP1937" s="13"/>
      <c r="AQ1937" s="13"/>
      <c r="AR1937" s="13"/>
      <c r="AS1937" s="13"/>
      <c r="AT1937" s="13"/>
      <c r="AU1937" s="13"/>
      <c r="AV1937" s="13"/>
      <c r="AW1937" s="13"/>
      <c r="AX1937" s="13"/>
      <c r="AY1937" s="13"/>
      <c r="AZ1937" s="13"/>
      <c r="BA1937" s="13"/>
      <c r="BB1937" s="13"/>
    </row>
    <row r="1938" spans="1:54" ht="12.75">
      <c r="A1938" s="13"/>
      <c r="B1938" s="13"/>
      <c r="C1938" s="324"/>
      <c r="D1938" s="324"/>
      <c r="E1938" s="324"/>
      <c r="F1938" s="324"/>
      <c r="G1938" s="324"/>
      <c r="H1938" s="324"/>
      <c r="I1938" s="324"/>
      <c r="J1938" s="324"/>
      <c r="K1938" s="324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20"/>
      <c r="AG1938" s="13"/>
      <c r="AH1938" s="13"/>
      <c r="AI1938" s="13"/>
      <c r="AJ1938" s="13"/>
      <c r="AK1938" s="13"/>
      <c r="AL1938" s="13"/>
      <c r="AM1938" s="13"/>
      <c r="AN1938" s="13"/>
      <c r="AO1938" s="13"/>
      <c r="AP1938" s="13"/>
      <c r="AQ1938" s="13"/>
      <c r="AR1938" s="13"/>
      <c r="AS1938" s="13"/>
      <c r="AT1938" s="13"/>
      <c r="AU1938" s="13"/>
      <c r="AV1938" s="13"/>
      <c r="AW1938" s="13"/>
      <c r="AX1938" s="13"/>
      <c r="AY1938" s="13"/>
      <c r="AZ1938" s="13"/>
      <c r="BA1938" s="13"/>
      <c r="BB1938" s="13"/>
    </row>
    <row r="1939" spans="1:54" ht="12.75">
      <c r="A1939" s="13"/>
      <c r="B1939" s="13"/>
      <c r="C1939" s="324"/>
      <c r="D1939" s="324"/>
      <c r="E1939" s="324"/>
      <c r="F1939" s="324"/>
      <c r="G1939" s="324"/>
      <c r="H1939" s="324"/>
      <c r="I1939" s="324"/>
      <c r="J1939" s="324"/>
      <c r="K1939" s="324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20"/>
      <c r="AG1939" s="13"/>
      <c r="AH1939" s="13"/>
      <c r="AI1939" s="13"/>
      <c r="AJ1939" s="13"/>
      <c r="AK1939" s="13"/>
      <c r="AL1939" s="13"/>
      <c r="AM1939" s="13"/>
      <c r="AN1939" s="13"/>
      <c r="AO1939" s="13"/>
      <c r="AP1939" s="13"/>
      <c r="AQ1939" s="13"/>
      <c r="AR1939" s="13"/>
      <c r="AS1939" s="13"/>
      <c r="AT1939" s="13"/>
      <c r="AU1939" s="13"/>
      <c r="AV1939" s="13"/>
      <c r="AW1939" s="13"/>
      <c r="AX1939" s="13"/>
      <c r="AY1939" s="13"/>
      <c r="AZ1939" s="13"/>
      <c r="BA1939" s="13"/>
      <c r="BB1939" s="13"/>
    </row>
    <row r="1940" spans="1:54" ht="12.75">
      <c r="A1940" s="13"/>
      <c r="B1940" s="13"/>
      <c r="C1940" s="324"/>
      <c r="D1940" s="324"/>
      <c r="E1940" s="324"/>
      <c r="F1940" s="324"/>
      <c r="G1940" s="324"/>
      <c r="H1940" s="324"/>
      <c r="I1940" s="324"/>
      <c r="J1940" s="324"/>
      <c r="K1940" s="324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20"/>
      <c r="AG1940" s="13"/>
      <c r="AH1940" s="13"/>
      <c r="AI1940" s="13"/>
      <c r="AJ1940" s="13"/>
      <c r="AK1940" s="13"/>
      <c r="AL1940" s="13"/>
      <c r="AM1940" s="13"/>
      <c r="AN1940" s="13"/>
      <c r="AO1940" s="13"/>
      <c r="AP1940" s="13"/>
      <c r="AQ1940" s="13"/>
      <c r="AR1940" s="13"/>
      <c r="AS1940" s="13"/>
      <c r="AT1940" s="13"/>
      <c r="AU1940" s="13"/>
      <c r="AV1940" s="13"/>
      <c r="AW1940" s="13"/>
      <c r="AX1940" s="13"/>
      <c r="AY1940" s="13"/>
      <c r="AZ1940" s="13"/>
      <c r="BA1940" s="13"/>
      <c r="BB1940" s="13"/>
    </row>
    <row r="1941" spans="1:54" ht="12.75">
      <c r="A1941" s="13"/>
      <c r="B1941" s="13"/>
      <c r="C1941" s="324"/>
      <c r="D1941" s="324"/>
      <c r="E1941" s="324"/>
      <c r="F1941" s="324"/>
      <c r="G1941" s="324"/>
      <c r="H1941" s="324"/>
      <c r="I1941" s="324"/>
      <c r="J1941" s="324"/>
      <c r="K1941" s="324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20"/>
      <c r="AG1941" s="13"/>
      <c r="AH1941" s="13"/>
      <c r="AI1941" s="13"/>
      <c r="AJ1941" s="13"/>
      <c r="AK1941" s="13"/>
      <c r="AL1941" s="13"/>
      <c r="AM1941" s="13"/>
      <c r="AN1941" s="13"/>
      <c r="AO1941" s="13"/>
      <c r="AP1941" s="13"/>
      <c r="AQ1941" s="13"/>
      <c r="AR1941" s="13"/>
      <c r="AS1941" s="13"/>
      <c r="AT1941" s="13"/>
      <c r="AU1941" s="13"/>
      <c r="AV1941" s="13"/>
      <c r="AW1941" s="13"/>
      <c r="AX1941" s="13"/>
      <c r="AY1941" s="13"/>
      <c r="AZ1941" s="13"/>
      <c r="BA1941" s="13"/>
      <c r="BB1941" s="13"/>
    </row>
    <row r="1942" spans="1:54" ht="12.75">
      <c r="A1942" s="13"/>
      <c r="B1942" s="13"/>
      <c r="C1942" s="324"/>
      <c r="D1942" s="324"/>
      <c r="E1942" s="324"/>
      <c r="F1942" s="324"/>
      <c r="G1942" s="324"/>
      <c r="H1942" s="324"/>
      <c r="I1942" s="324"/>
      <c r="J1942" s="324"/>
      <c r="K1942" s="324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20"/>
      <c r="AG1942" s="13"/>
      <c r="AH1942" s="13"/>
      <c r="AI1942" s="13"/>
      <c r="AJ1942" s="13"/>
      <c r="AK1942" s="13"/>
      <c r="AL1942" s="13"/>
      <c r="AM1942" s="13"/>
      <c r="AN1942" s="13"/>
      <c r="AO1942" s="13"/>
      <c r="AP1942" s="13"/>
      <c r="AQ1942" s="13"/>
      <c r="AR1942" s="13"/>
      <c r="AS1942" s="13"/>
      <c r="AT1942" s="13"/>
      <c r="AU1942" s="13"/>
      <c r="AV1942" s="13"/>
      <c r="AW1942" s="13"/>
      <c r="AX1942" s="13"/>
      <c r="AY1942" s="13"/>
      <c r="AZ1942" s="13"/>
      <c r="BA1942" s="13"/>
      <c r="BB1942" s="13"/>
    </row>
    <row r="1943" spans="1:54" ht="12.75">
      <c r="A1943" s="13"/>
      <c r="B1943" s="13"/>
      <c r="C1943" s="324"/>
      <c r="D1943" s="324"/>
      <c r="E1943" s="324"/>
      <c r="F1943" s="324"/>
      <c r="G1943" s="324"/>
      <c r="H1943" s="324"/>
      <c r="I1943" s="324"/>
      <c r="J1943" s="324"/>
      <c r="K1943" s="324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20"/>
      <c r="AG1943" s="13"/>
      <c r="AH1943" s="13"/>
      <c r="AI1943" s="13"/>
      <c r="AJ1943" s="13"/>
      <c r="AK1943" s="13"/>
      <c r="AL1943" s="13"/>
      <c r="AM1943" s="13"/>
      <c r="AN1943" s="13"/>
      <c r="AO1943" s="13"/>
      <c r="AP1943" s="13"/>
      <c r="AQ1943" s="13"/>
      <c r="AR1943" s="13"/>
      <c r="AS1943" s="13"/>
      <c r="AT1943" s="13"/>
      <c r="AU1943" s="13"/>
      <c r="AV1943" s="13"/>
      <c r="AW1943" s="13"/>
      <c r="AX1943" s="13"/>
      <c r="AY1943" s="13"/>
      <c r="AZ1943" s="13"/>
      <c r="BA1943" s="13"/>
      <c r="BB1943" s="13"/>
    </row>
    <row r="1944" spans="1:54" ht="12.75">
      <c r="A1944" s="13"/>
      <c r="B1944" s="13"/>
      <c r="C1944" s="324"/>
      <c r="D1944" s="324"/>
      <c r="E1944" s="324"/>
      <c r="F1944" s="324"/>
      <c r="G1944" s="324"/>
      <c r="H1944" s="324"/>
      <c r="I1944" s="324"/>
      <c r="J1944" s="324"/>
      <c r="K1944" s="324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20"/>
      <c r="AG1944" s="13"/>
      <c r="AH1944" s="13"/>
      <c r="AI1944" s="13"/>
      <c r="AJ1944" s="13"/>
      <c r="AK1944" s="13"/>
      <c r="AL1944" s="13"/>
      <c r="AM1944" s="13"/>
      <c r="AN1944" s="13"/>
      <c r="AO1944" s="13"/>
      <c r="AP1944" s="13"/>
      <c r="AQ1944" s="13"/>
      <c r="AR1944" s="13"/>
      <c r="AS1944" s="13"/>
      <c r="AT1944" s="13"/>
      <c r="AU1944" s="13"/>
      <c r="AV1944" s="13"/>
      <c r="AW1944" s="13"/>
      <c r="AX1944" s="13"/>
      <c r="AY1944" s="13"/>
      <c r="AZ1944" s="13"/>
      <c r="BA1944" s="13"/>
      <c r="BB1944" s="13"/>
    </row>
    <row r="1945" spans="1:54" ht="12.75">
      <c r="A1945" s="13"/>
      <c r="B1945" s="13"/>
      <c r="C1945" s="324"/>
      <c r="D1945" s="324"/>
      <c r="E1945" s="324"/>
      <c r="F1945" s="324"/>
      <c r="G1945" s="324"/>
      <c r="H1945" s="324"/>
      <c r="I1945" s="324"/>
      <c r="J1945" s="324"/>
      <c r="K1945" s="324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20"/>
      <c r="AG1945" s="13"/>
      <c r="AH1945" s="13"/>
      <c r="AI1945" s="13"/>
      <c r="AJ1945" s="13"/>
      <c r="AK1945" s="13"/>
      <c r="AL1945" s="13"/>
      <c r="AM1945" s="13"/>
      <c r="AN1945" s="13"/>
      <c r="AO1945" s="13"/>
      <c r="AP1945" s="13"/>
      <c r="AQ1945" s="13"/>
      <c r="AR1945" s="13"/>
      <c r="AS1945" s="13"/>
      <c r="AT1945" s="13"/>
      <c r="AU1945" s="13"/>
      <c r="AV1945" s="13"/>
      <c r="AW1945" s="13"/>
      <c r="AX1945" s="13"/>
      <c r="AY1945" s="13"/>
      <c r="AZ1945" s="13"/>
      <c r="BA1945" s="13"/>
      <c r="BB1945" s="13"/>
    </row>
    <row r="1946" spans="1:54" ht="12.75">
      <c r="A1946" s="13"/>
      <c r="B1946" s="13"/>
      <c r="C1946" s="324"/>
      <c r="D1946" s="324"/>
      <c r="E1946" s="324"/>
      <c r="F1946" s="324"/>
      <c r="G1946" s="324"/>
      <c r="H1946" s="324"/>
      <c r="I1946" s="324"/>
      <c r="J1946" s="324"/>
      <c r="K1946" s="324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20"/>
      <c r="AG1946" s="13"/>
      <c r="AH1946" s="13"/>
      <c r="AI1946" s="13"/>
      <c r="AJ1946" s="13"/>
      <c r="AK1946" s="13"/>
      <c r="AL1946" s="13"/>
      <c r="AM1946" s="13"/>
      <c r="AN1946" s="13"/>
      <c r="AO1946" s="13"/>
      <c r="AP1946" s="13"/>
      <c r="AQ1946" s="13"/>
      <c r="AR1946" s="13"/>
      <c r="AS1946" s="13"/>
      <c r="AT1946" s="13"/>
      <c r="AU1946" s="13"/>
      <c r="AV1946" s="13"/>
      <c r="AW1946" s="13"/>
      <c r="AX1946" s="13"/>
      <c r="AY1946" s="13"/>
      <c r="AZ1946" s="13"/>
      <c r="BA1946" s="13"/>
      <c r="BB1946" s="13"/>
    </row>
    <row r="1947" spans="1:54" ht="12.75">
      <c r="A1947" s="13"/>
      <c r="B1947" s="13"/>
      <c r="C1947" s="324"/>
      <c r="D1947" s="324"/>
      <c r="E1947" s="324"/>
      <c r="F1947" s="324"/>
      <c r="G1947" s="324"/>
      <c r="H1947" s="324"/>
      <c r="I1947" s="324"/>
      <c r="J1947" s="324"/>
      <c r="K1947" s="324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20"/>
      <c r="AG1947" s="13"/>
      <c r="AH1947" s="13"/>
      <c r="AI1947" s="13"/>
      <c r="AJ1947" s="13"/>
      <c r="AK1947" s="13"/>
      <c r="AL1947" s="13"/>
      <c r="AM1947" s="13"/>
      <c r="AN1947" s="13"/>
      <c r="AO1947" s="13"/>
      <c r="AP1947" s="13"/>
      <c r="AQ1947" s="13"/>
      <c r="AR1947" s="13"/>
      <c r="AS1947" s="13"/>
      <c r="AT1947" s="13"/>
      <c r="AU1947" s="13"/>
      <c r="AV1947" s="13"/>
      <c r="AW1947" s="13"/>
      <c r="AX1947" s="13"/>
      <c r="AY1947" s="13"/>
      <c r="AZ1947" s="13"/>
      <c r="BA1947" s="13"/>
      <c r="BB1947" s="13"/>
    </row>
    <row r="1948" spans="1:54" ht="12.75">
      <c r="A1948" s="13"/>
      <c r="B1948" s="13"/>
      <c r="C1948" s="324"/>
      <c r="D1948" s="324"/>
      <c r="E1948" s="324"/>
      <c r="F1948" s="324"/>
      <c r="G1948" s="324"/>
      <c r="H1948" s="324"/>
      <c r="I1948" s="324"/>
      <c r="J1948" s="324"/>
      <c r="K1948" s="324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20"/>
      <c r="AG1948" s="13"/>
      <c r="AH1948" s="13"/>
      <c r="AI1948" s="13"/>
      <c r="AJ1948" s="13"/>
      <c r="AK1948" s="13"/>
      <c r="AL1948" s="13"/>
      <c r="AM1948" s="13"/>
      <c r="AN1948" s="13"/>
      <c r="AO1948" s="13"/>
      <c r="AP1948" s="13"/>
      <c r="AQ1948" s="13"/>
      <c r="AR1948" s="13"/>
      <c r="AS1948" s="13"/>
      <c r="AT1948" s="13"/>
      <c r="AU1948" s="13"/>
      <c r="AV1948" s="13"/>
      <c r="AW1948" s="13"/>
      <c r="AX1948" s="13"/>
      <c r="AY1948" s="13"/>
      <c r="AZ1948" s="13"/>
      <c r="BA1948" s="13"/>
      <c r="BB1948" s="13"/>
    </row>
    <row r="1949" spans="1:54" ht="12.75">
      <c r="A1949" s="13"/>
      <c r="B1949" s="13"/>
      <c r="C1949" s="324"/>
      <c r="D1949" s="324"/>
      <c r="E1949" s="324"/>
      <c r="F1949" s="324"/>
      <c r="G1949" s="324"/>
      <c r="H1949" s="324"/>
      <c r="I1949" s="324"/>
      <c r="J1949" s="324"/>
      <c r="K1949" s="324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20"/>
      <c r="AG1949" s="13"/>
      <c r="AH1949" s="13"/>
      <c r="AI1949" s="13"/>
      <c r="AJ1949" s="13"/>
      <c r="AK1949" s="13"/>
      <c r="AL1949" s="13"/>
      <c r="AM1949" s="13"/>
      <c r="AN1949" s="13"/>
      <c r="AO1949" s="13"/>
      <c r="AP1949" s="13"/>
      <c r="AQ1949" s="13"/>
      <c r="AR1949" s="13"/>
      <c r="AS1949" s="13"/>
      <c r="AT1949" s="13"/>
      <c r="AU1949" s="13"/>
      <c r="AV1949" s="13"/>
      <c r="AW1949" s="13"/>
      <c r="AX1949" s="13"/>
      <c r="AY1949" s="13"/>
      <c r="AZ1949" s="13"/>
      <c r="BA1949" s="13"/>
      <c r="BB1949" s="13"/>
    </row>
    <row r="1950" spans="1:54" ht="12.75">
      <c r="A1950" s="13"/>
      <c r="B1950" s="13"/>
      <c r="C1950" s="324"/>
      <c r="D1950" s="324"/>
      <c r="E1950" s="324"/>
      <c r="F1950" s="324"/>
      <c r="G1950" s="324"/>
      <c r="H1950" s="324"/>
      <c r="I1950" s="324"/>
      <c r="J1950" s="324"/>
      <c r="K1950" s="324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20"/>
      <c r="AG1950" s="13"/>
      <c r="AH1950" s="13"/>
      <c r="AI1950" s="13"/>
      <c r="AJ1950" s="13"/>
      <c r="AK1950" s="13"/>
      <c r="AL1950" s="13"/>
      <c r="AM1950" s="13"/>
      <c r="AN1950" s="13"/>
      <c r="AO1950" s="13"/>
      <c r="AP1950" s="13"/>
      <c r="AQ1950" s="13"/>
      <c r="AR1950" s="13"/>
      <c r="AS1950" s="13"/>
      <c r="AT1950" s="13"/>
      <c r="AU1950" s="13"/>
      <c r="AV1950" s="13"/>
      <c r="AW1950" s="13"/>
      <c r="AX1950" s="13"/>
      <c r="AY1950" s="13"/>
      <c r="AZ1950" s="13"/>
      <c r="BA1950" s="13"/>
      <c r="BB1950" s="13"/>
    </row>
    <row r="1951" spans="1:54" ht="12.75">
      <c r="A1951" s="13"/>
      <c r="B1951" s="13"/>
      <c r="C1951" s="324"/>
      <c r="D1951" s="324"/>
      <c r="E1951" s="324"/>
      <c r="F1951" s="324"/>
      <c r="G1951" s="324"/>
      <c r="H1951" s="324"/>
      <c r="I1951" s="324"/>
      <c r="J1951" s="324"/>
      <c r="K1951" s="324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20"/>
      <c r="AG1951" s="13"/>
      <c r="AH1951" s="13"/>
      <c r="AI1951" s="13"/>
      <c r="AJ1951" s="13"/>
      <c r="AK1951" s="13"/>
      <c r="AL1951" s="13"/>
      <c r="AM1951" s="13"/>
      <c r="AN1951" s="13"/>
      <c r="AO1951" s="13"/>
      <c r="AP1951" s="13"/>
      <c r="AQ1951" s="13"/>
      <c r="AR1951" s="13"/>
      <c r="AS1951" s="13"/>
      <c r="AT1951" s="13"/>
      <c r="AU1951" s="13"/>
      <c r="AV1951" s="13"/>
      <c r="AW1951" s="13"/>
      <c r="AX1951" s="13"/>
      <c r="AY1951" s="13"/>
      <c r="AZ1951" s="13"/>
      <c r="BA1951" s="13"/>
      <c r="BB1951" s="13"/>
    </row>
    <row r="1952" spans="1:54" ht="12.75">
      <c r="A1952" s="13"/>
      <c r="B1952" s="13"/>
      <c r="C1952" s="324"/>
      <c r="D1952" s="324"/>
      <c r="E1952" s="324"/>
      <c r="F1952" s="324"/>
      <c r="G1952" s="324"/>
      <c r="H1952" s="324"/>
      <c r="I1952" s="324"/>
      <c r="J1952" s="324"/>
      <c r="K1952" s="324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20"/>
      <c r="AG1952" s="13"/>
      <c r="AH1952" s="13"/>
      <c r="AI1952" s="13"/>
      <c r="AJ1952" s="13"/>
      <c r="AK1952" s="13"/>
      <c r="AL1952" s="13"/>
      <c r="AM1952" s="13"/>
      <c r="AN1952" s="13"/>
      <c r="AO1952" s="13"/>
      <c r="AP1952" s="13"/>
      <c r="AQ1952" s="13"/>
      <c r="AR1952" s="13"/>
      <c r="AS1952" s="13"/>
      <c r="AT1952" s="13"/>
      <c r="AU1952" s="13"/>
      <c r="AV1952" s="13"/>
      <c r="AW1952" s="13"/>
      <c r="AX1952" s="13"/>
      <c r="AY1952" s="13"/>
      <c r="AZ1952" s="13"/>
      <c r="BA1952" s="13"/>
      <c r="BB1952" s="13"/>
    </row>
    <row r="1953" spans="1:54" ht="12.75">
      <c r="A1953" s="13"/>
      <c r="B1953" s="13"/>
      <c r="C1953" s="324"/>
      <c r="D1953" s="324"/>
      <c r="E1953" s="324"/>
      <c r="F1953" s="324"/>
      <c r="G1953" s="324"/>
      <c r="H1953" s="324"/>
      <c r="I1953" s="324"/>
      <c r="J1953" s="324"/>
      <c r="K1953" s="324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20"/>
      <c r="AG1953" s="13"/>
      <c r="AH1953" s="13"/>
      <c r="AI1953" s="13"/>
      <c r="AJ1953" s="13"/>
      <c r="AK1953" s="13"/>
      <c r="AL1953" s="13"/>
      <c r="AM1953" s="13"/>
      <c r="AN1953" s="13"/>
      <c r="AO1953" s="13"/>
      <c r="AP1953" s="13"/>
      <c r="AQ1953" s="13"/>
      <c r="AR1953" s="13"/>
      <c r="AS1953" s="13"/>
      <c r="AT1953" s="13"/>
      <c r="AU1953" s="13"/>
      <c r="AV1953" s="13"/>
      <c r="AW1953" s="13"/>
      <c r="AX1953" s="13"/>
      <c r="AY1953" s="13"/>
      <c r="AZ1953" s="13"/>
      <c r="BA1953" s="13"/>
      <c r="BB1953" s="13"/>
    </row>
    <row r="1954" spans="1:54" ht="12.75">
      <c r="A1954" s="13"/>
      <c r="B1954" s="13"/>
      <c r="C1954" s="324"/>
      <c r="D1954" s="324"/>
      <c r="E1954" s="324"/>
      <c r="F1954" s="324"/>
      <c r="G1954" s="324"/>
      <c r="H1954" s="324"/>
      <c r="I1954" s="324"/>
      <c r="J1954" s="324"/>
      <c r="K1954" s="324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20"/>
      <c r="AG1954" s="13"/>
      <c r="AH1954" s="13"/>
      <c r="AI1954" s="13"/>
      <c r="AJ1954" s="13"/>
      <c r="AK1954" s="13"/>
      <c r="AL1954" s="13"/>
      <c r="AM1954" s="13"/>
      <c r="AN1954" s="13"/>
      <c r="AO1954" s="13"/>
      <c r="AP1954" s="13"/>
      <c r="AQ1954" s="13"/>
      <c r="AR1954" s="13"/>
      <c r="AS1954" s="13"/>
      <c r="AT1954" s="13"/>
      <c r="AU1954" s="13"/>
      <c r="AV1954" s="13"/>
      <c r="AW1954" s="13"/>
      <c r="AX1954" s="13"/>
      <c r="AY1954" s="13"/>
      <c r="AZ1954" s="13"/>
      <c r="BA1954" s="13"/>
      <c r="BB1954" s="13"/>
    </row>
    <row r="1955" spans="1:54" ht="12.75">
      <c r="A1955" s="13"/>
      <c r="B1955" s="13"/>
      <c r="C1955" s="324"/>
      <c r="D1955" s="324"/>
      <c r="E1955" s="324"/>
      <c r="F1955" s="324"/>
      <c r="G1955" s="324"/>
      <c r="H1955" s="324"/>
      <c r="I1955" s="324"/>
      <c r="J1955" s="324"/>
      <c r="K1955" s="324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20"/>
      <c r="AG1955" s="13"/>
      <c r="AH1955" s="13"/>
      <c r="AI1955" s="13"/>
      <c r="AJ1955" s="13"/>
      <c r="AK1955" s="13"/>
      <c r="AL1955" s="13"/>
      <c r="AM1955" s="13"/>
      <c r="AN1955" s="13"/>
      <c r="AO1955" s="13"/>
      <c r="AP1955" s="13"/>
      <c r="AQ1955" s="13"/>
      <c r="AR1955" s="13"/>
      <c r="AS1955" s="13"/>
      <c r="AT1955" s="13"/>
      <c r="AU1955" s="13"/>
      <c r="AV1955" s="13"/>
      <c r="AW1955" s="13"/>
      <c r="AX1955" s="13"/>
      <c r="AY1955" s="13"/>
      <c r="AZ1955" s="13"/>
      <c r="BA1955" s="13"/>
      <c r="BB1955" s="13"/>
    </row>
    <row r="1956" spans="1:54" ht="12.75">
      <c r="A1956" s="13"/>
      <c r="B1956" s="13"/>
      <c r="C1956" s="324"/>
      <c r="D1956" s="324"/>
      <c r="E1956" s="324"/>
      <c r="F1956" s="324"/>
      <c r="G1956" s="324"/>
      <c r="H1956" s="324"/>
      <c r="I1956" s="324"/>
      <c r="J1956" s="324"/>
      <c r="K1956" s="324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20"/>
      <c r="AG1956" s="13"/>
      <c r="AH1956" s="13"/>
      <c r="AI1956" s="13"/>
      <c r="AJ1956" s="13"/>
      <c r="AK1956" s="13"/>
      <c r="AL1956" s="13"/>
      <c r="AM1956" s="13"/>
      <c r="AN1956" s="13"/>
      <c r="AO1956" s="13"/>
      <c r="AP1956" s="13"/>
      <c r="AQ1956" s="13"/>
      <c r="AR1956" s="13"/>
      <c r="AS1956" s="13"/>
      <c r="AT1956" s="13"/>
      <c r="AU1956" s="13"/>
      <c r="AV1956" s="13"/>
      <c r="AW1956" s="13"/>
      <c r="AX1956" s="13"/>
      <c r="AY1956" s="13"/>
      <c r="AZ1956" s="13"/>
      <c r="BA1956" s="13"/>
      <c r="BB1956" s="13"/>
    </row>
    <row r="1957" spans="1:54" ht="12.75">
      <c r="A1957" s="13"/>
      <c r="B1957" s="13"/>
      <c r="C1957" s="324"/>
      <c r="D1957" s="324"/>
      <c r="E1957" s="324"/>
      <c r="F1957" s="324"/>
      <c r="G1957" s="324"/>
      <c r="H1957" s="324"/>
      <c r="I1957" s="324"/>
      <c r="J1957" s="324"/>
      <c r="K1957" s="324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20"/>
      <c r="AG1957" s="13"/>
      <c r="AH1957" s="13"/>
      <c r="AI1957" s="13"/>
      <c r="AJ1957" s="13"/>
      <c r="AK1957" s="13"/>
      <c r="AL1957" s="13"/>
      <c r="AM1957" s="13"/>
      <c r="AN1957" s="13"/>
      <c r="AO1957" s="13"/>
      <c r="AP1957" s="13"/>
      <c r="AQ1957" s="13"/>
      <c r="AR1957" s="13"/>
      <c r="AS1957" s="13"/>
      <c r="AT1957" s="13"/>
      <c r="AU1957" s="13"/>
      <c r="AV1957" s="13"/>
      <c r="AW1957" s="13"/>
      <c r="AX1957" s="13"/>
      <c r="AY1957" s="13"/>
      <c r="AZ1957" s="13"/>
      <c r="BA1957" s="13"/>
      <c r="BB1957" s="13"/>
    </row>
    <row r="1958" spans="1:54" ht="12.75">
      <c r="A1958" s="13"/>
      <c r="B1958" s="13"/>
      <c r="C1958" s="324"/>
      <c r="D1958" s="324"/>
      <c r="E1958" s="324"/>
      <c r="F1958" s="324"/>
      <c r="G1958" s="324"/>
      <c r="H1958" s="324"/>
      <c r="I1958" s="324"/>
      <c r="J1958" s="324"/>
      <c r="K1958" s="324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20"/>
      <c r="AG1958" s="13"/>
      <c r="AH1958" s="13"/>
      <c r="AI1958" s="13"/>
      <c r="AJ1958" s="13"/>
      <c r="AK1958" s="13"/>
      <c r="AL1958" s="13"/>
      <c r="AM1958" s="13"/>
      <c r="AN1958" s="13"/>
      <c r="AO1958" s="13"/>
      <c r="AP1958" s="13"/>
      <c r="AQ1958" s="13"/>
      <c r="AR1958" s="13"/>
      <c r="AS1958" s="13"/>
      <c r="AT1958" s="13"/>
      <c r="AU1958" s="13"/>
      <c r="AV1958" s="13"/>
      <c r="AW1958" s="13"/>
      <c r="AX1958" s="13"/>
      <c r="AY1958" s="13"/>
      <c r="AZ1958" s="13"/>
      <c r="BA1958" s="13"/>
      <c r="BB1958" s="13"/>
    </row>
    <row r="1959" spans="1:54" ht="12.75">
      <c r="A1959" s="13"/>
      <c r="B1959" s="13"/>
      <c r="C1959" s="324"/>
      <c r="D1959" s="324"/>
      <c r="E1959" s="324"/>
      <c r="F1959" s="324"/>
      <c r="G1959" s="324"/>
      <c r="H1959" s="324"/>
      <c r="I1959" s="324"/>
      <c r="J1959" s="324"/>
      <c r="K1959" s="324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20"/>
      <c r="AG1959" s="13"/>
      <c r="AH1959" s="13"/>
      <c r="AI1959" s="13"/>
      <c r="AJ1959" s="13"/>
      <c r="AK1959" s="13"/>
      <c r="AL1959" s="13"/>
      <c r="AM1959" s="13"/>
      <c r="AN1959" s="13"/>
      <c r="AO1959" s="13"/>
      <c r="AP1959" s="13"/>
      <c r="AQ1959" s="13"/>
      <c r="AR1959" s="13"/>
      <c r="AS1959" s="13"/>
      <c r="AT1959" s="13"/>
      <c r="AU1959" s="13"/>
      <c r="AV1959" s="13"/>
      <c r="AW1959" s="13"/>
      <c r="AX1959" s="13"/>
      <c r="AY1959" s="13"/>
      <c r="AZ1959" s="13"/>
      <c r="BA1959" s="13"/>
      <c r="BB1959" s="13"/>
    </row>
    <row r="1960" spans="1:54" ht="12.75">
      <c r="A1960" s="13"/>
      <c r="B1960" s="13"/>
      <c r="C1960" s="324"/>
      <c r="D1960" s="324"/>
      <c r="E1960" s="324"/>
      <c r="F1960" s="324"/>
      <c r="G1960" s="324"/>
      <c r="H1960" s="324"/>
      <c r="I1960" s="324"/>
      <c r="J1960" s="324"/>
      <c r="K1960" s="324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20"/>
      <c r="AG1960" s="13"/>
      <c r="AH1960" s="13"/>
      <c r="AI1960" s="13"/>
      <c r="AJ1960" s="13"/>
      <c r="AK1960" s="13"/>
      <c r="AL1960" s="13"/>
      <c r="AM1960" s="13"/>
      <c r="AN1960" s="13"/>
      <c r="AO1960" s="13"/>
      <c r="AP1960" s="13"/>
      <c r="AQ1960" s="13"/>
      <c r="AR1960" s="13"/>
      <c r="AS1960" s="13"/>
      <c r="AT1960" s="13"/>
      <c r="AU1960" s="13"/>
      <c r="AV1960" s="13"/>
      <c r="AW1960" s="13"/>
      <c r="AX1960" s="13"/>
      <c r="AY1960" s="13"/>
      <c r="AZ1960" s="13"/>
      <c r="BA1960" s="13"/>
      <c r="BB1960" s="13"/>
    </row>
    <row r="1961" spans="1:54" ht="12.75">
      <c r="A1961" s="13"/>
      <c r="B1961" s="13"/>
      <c r="C1961" s="324"/>
      <c r="D1961" s="324"/>
      <c r="E1961" s="324"/>
      <c r="F1961" s="324"/>
      <c r="G1961" s="324"/>
      <c r="H1961" s="324"/>
      <c r="I1961" s="324"/>
      <c r="J1961" s="324"/>
      <c r="K1961" s="324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20"/>
      <c r="AG1961" s="13"/>
      <c r="AH1961" s="13"/>
      <c r="AI1961" s="13"/>
      <c r="AJ1961" s="13"/>
      <c r="AK1961" s="13"/>
      <c r="AL1961" s="13"/>
      <c r="AM1961" s="13"/>
      <c r="AN1961" s="13"/>
      <c r="AO1961" s="13"/>
      <c r="AP1961" s="13"/>
      <c r="AQ1961" s="13"/>
      <c r="AR1961" s="13"/>
      <c r="AS1961" s="13"/>
      <c r="AT1961" s="13"/>
      <c r="AU1961" s="13"/>
      <c r="AV1961" s="13"/>
      <c r="AW1961" s="13"/>
      <c r="AX1961" s="13"/>
      <c r="AY1961" s="13"/>
      <c r="AZ1961" s="13"/>
      <c r="BA1961" s="13"/>
      <c r="BB1961" s="13"/>
    </row>
    <row r="1962" spans="1:54" ht="12.75">
      <c r="A1962" s="13"/>
      <c r="B1962" s="13"/>
      <c r="C1962" s="324"/>
      <c r="D1962" s="324"/>
      <c r="E1962" s="324"/>
      <c r="F1962" s="324"/>
      <c r="G1962" s="324"/>
      <c r="H1962" s="324"/>
      <c r="I1962" s="324"/>
      <c r="J1962" s="324"/>
      <c r="K1962" s="324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20"/>
      <c r="AG1962" s="13"/>
      <c r="AH1962" s="13"/>
      <c r="AI1962" s="13"/>
      <c r="AJ1962" s="13"/>
      <c r="AK1962" s="13"/>
      <c r="AL1962" s="13"/>
      <c r="AM1962" s="13"/>
      <c r="AN1962" s="13"/>
      <c r="AO1962" s="13"/>
      <c r="AP1962" s="13"/>
      <c r="AQ1962" s="13"/>
      <c r="AR1962" s="13"/>
      <c r="AS1962" s="13"/>
      <c r="AT1962" s="13"/>
      <c r="AU1962" s="13"/>
      <c r="AV1962" s="13"/>
      <c r="AW1962" s="13"/>
      <c r="AX1962" s="13"/>
      <c r="AY1962" s="13"/>
      <c r="AZ1962" s="13"/>
      <c r="BA1962" s="13"/>
      <c r="BB1962" s="13"/>
    </row>
    <row r="1963" spans="1:54" ht="12.75">
      <c r="A1963" s="13"/>
      <c r="B1963" s="13"/>
      <c r="C1963" s="324"/>
      <c r="D1963" s="324"/>
      <c r="E1963" s="324"/>
      <c r="F1963" s="324"/>
      <c r="G1963" s="324"/>
      <c r="H1963" s="324"/>
      <c r="I1963" s="324"/>
      <c r="J1963" s="324"/>
      <c r="K1963" s="324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20"/>
      <c r="AG1963" s="13"/>
      <c r="AH1963" s="13"/>
      <c r="AI1963" s="13"/>
      <c r="AJ1963" s="13"/>
      <c r="AK1963" s="13"/>
      <c r="AL1963" s="13"/>
      <c r="AM1963" s="13"/>
      <c r="AN1963" s="13"/>
      <c r="AO1963" s="13"/>
      <c r="AP1963" s="13"/>
      <c r="AQ1963" s="13"/>
      <c r="AR1963" s="13"/>
      <c r="AS1963" s="13"/>
      <c r="AT1963" s="13"/>
      <c r="AU1963" s="13"/>
      <c r="AV1963" s="13"/>
      <c r="AW1963" s="13"/>
      <c r="AX1963" s="13"/>
      <c r="AY1963" s="13"/>
      <c r="AZ1963" s="13"/>
      <c r="BA1963" s="13"/>
      <c r="BB1963" s="13"/>
    </row>
    <row r="1964" spans="1:54" ht="12.75">
      <c r="A1964" s="13"/>
      <c r="B1964" s="13"/>
      <c r="C1964" s="324"/>
      <c r="D1964" s="324"/>
      <c r="E1964" s="324"/>
      <c r="F1964" s="324"/>
      <c r="G1964" s="324"/>
      <c r="H1964" s="324"/>
      <c r="I1964" s="324"/>
      <c r="J1964" s="324"/>
      <c r="K1964" s="324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20"/>
      <c r="AG1964" s="13"/>
      <c r="AH1964" s="13"/>
      <c r="AI1964" s="13"/>
      <c r="AJ1964" s="13"/>
      <c r="AK1964" s="13"/>
      <c r="AL1964" s="13"/>
      <c r="AM1964" s="13"/>
      <c r="AN1964" s="13"/>
      <c r="AO1964" s="13"/>
      <c r="AP1964" s="13"/>
      <c r="AQ1964" s="13"/>
      <c r="AR1964" s="13"/>
      <c r="AS1964" s="13"/>
      <c r="AT1964" s="13"/>
      <c r="AU1964" s="13"/>
      <c r="AV1964" s="13"/>
      <c r="AW1964" s="13"/>
      <c r="AX1964" s="13"/>
      <c r="AY1964" s="13"/>
      <c r="AZ1964" s="13"/>
      <c r="BA1964" s="13"/>
      <c r="BB1964" s="13"/>
    </row>
    <row r="1965" spans="1:54" ht="12.75">
      <c r="A1965" s="13"/>
      <c r="B1965" s="13"/>
      <c r="C1965" s="324"/>
      <c r="D1965" s="324"/>
      <c r="E1965" s="324"/>
      <c r="F1965" s="324"/>
      <c r="G1965" s="324"/>
      <c r="H1965" s="324"/>
      <c r="I1965" s="324"/>
      <c r="J1965" s="324"/>
      <c r="K1965" s="324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20"/>
      <c r="AG1965" s="13"/>
      <c r="AH1965" s="13"/>
      <c r="AI1965" s="13"/>
      <c r="AJ1965" s="13"/>
      <c r="AK1965" s="13"/>
      <c r="AL1965" s="13"/>
      <c r="AM1965" s="13"/>
      <c r="AN1965" s="13"/>
      <c r="AO1965" s="13"/>
      <c r="AP1965" s="13"/>
      <c r="AQ1965" s="13"/>
      <c r="AR1965" s="13"/>
      <c r="AS1965" s="13"/>
      <c r="AT1965" s="13"/>
      <c r="AU1965" s="13"/>
      <c r="AV1965" s="13"/>
      <c r="AW1965" s="13"/>
      <c r="AX1965" s="13"/>
      <c r="AY1965" s="13"/>
      <c r="AZ1965" s="13"/>
      <c r="BA1965" s="13"/>
      <c r="BB1965" s="13"/>
    </row>
    <row r="1966" spans="1:54" ht="12.75">
      <c r="A1966" s="13"/>
      <c r="B1966" s="13"/>
      <c r="C1966" s="324"/>
      <c r="D1966" s="324"/>
      <c r="E1966" s="324"/>
      <c r="F1966" s="324"/>
      <c r="G1966" s="324"/>
      <c r="H1966" s="324"/>
      <c r="I1966" s="324"/>
      <c r="J1966" s="324"/>
      <c r="K1966" s="324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20"/>
      <c r="AG1966" s="13"/>
      <c r="AH1966" s="13"/>
      <c r="AI1966" s="13"/>
      <c r="AJ1966" s="13"/>
      <c r="AK1966" s="13"/>
      <c r="AL1966" s="13"/>
      <c r="AM1966" s="13"/>
      <c r="AN1966" s="13"/>
      <c r="AO1966" s="13"/>
      <c r="AP1966" s="13"/>
      <c r="AQ1966" s="13"/>
      <c r="AR1966" s="13"/>
      <c r="AS1966" s="13"/>
      <c r="AT1966" s="13"/>
      <c r="AU1966" s="13"/>
      <c r="AV1966" s="13"/>
      <c r="AW1966" s="13"/>
      <c r="AX1966" s="13"/>
      <c r="AY1966" s="13"/>
      <c r="AZ1966" s="13"/>
      <c r="BA1966" s="13"/>
      <c r="BB1966" s="13"/>
    </row>
    <row r="1967" spans="1:54" ht="12.75">
      <c r="A1967" s="13"/>
      <c r="B1967" s="13"/>
      <c r="C1967" s="324"/>
      <c r="D1967" s="324"/>
      <c r="E1967" s="324"/>
      <c r="F1967" s="324"/>
      <c r="G1967" s="324"/>
      <c r="H1967" s="324"/>
      <c r="I1967" s="324"/>
      <c r="J1967" s="324"/>
      <c r="K1967" s="324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20"/>
      <c r="AG1967" s="13"/>
      <c r="AH1967" s="13"/>
      <c r="AI1967" s="13"/>
      <c r="AJ1967" s="13"/>
      <c r="AK1967" s="13"/>
      <c r="AL1967" s="13"/>
      <c r="AM1967" s="13"/>
      <c r="AN1967" s="13"/>
      <c r="AO1967" s="13"/>
      <c r="AP1967" s="13"/>
      <c r="AQ1967" s="13"/>
      <c r="AR1967" s="13"/>
      <c r="AS1967" s="13"/>
      <c r="AT1967" s="13"/>
      <c r="AU1967" s="13"/>
      <c r="AV1967" s="13"/>
      <c r="AW1967" s="13"/>
      <c r="AX1967" s="13"/>
      <c r="AY1967" s="13"/>
      <c r="AZ1967" s="13"/>
      <c r="BA1967" s="13"/>
      <c r="BB1967" s="13"/>
    </row>
    <row r="1968" spans="1:54" ht="12.75">
      <c r="A1968" s="13"/>
      <c r="B1968" s="13"/>
      <c r="C1968" s="324"/>
      <c r="D1968" s="324"/>
      <c r="E1968" s="324"/>
      <c r="F1968" s="324"/>
      <c r="G1968" s="324"/>
      <c r="H1968" s="324"/>
      <c r="I1968" s="324"/>
      <c r="J1968" s="324"/>
      <c r="K1968" s="324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20"/>
      <c r="AG1968" s="13"/>
      <c r="AH1968" s="13"/>
      <c r="AI1968" s="13"/>
      <c r="AJ1968" s="13"/>
      <c r="AK1968" s="13"/>
      <c r="AL1968" s="13"/>
      <c r="AM1968" s="13"/>
      <c r="AN1968" s="13"/>
      <c r="AO1968" s="13"/>
      <c r="AP1968" s="13"/>
      <c r="AQ1968" s="13"/>
      <c r="AR1968" s="13"/>
      <c r="AS1968" s="13"/>
      <c r="AT1968" s="13"/>
      <c r="AU1968" s="13"/>
      <c r="AV1968" s="13"/>
      <c r="AW1968" s="13"/>
      <c r="AX1968" s="13"/>
      <c r="AY1968" s="13"/>
      <c r="AZ1968" s="13"/>
      <c r="BA1968" s="13"/>
      <c r="BB1968" s="13"/>
    </row>
    <row r="1969" spans="1:54" ht="12.75">
      <c r="A1969" s="13"/>
      <c r="B1969" s="13"/>
      <c r="C1969" s="324"/>
      <c r="D1969" s="324"/>
      <c r="E1969" s="324"/>
      <c r="F1969" s="324"/>
      <c r="G1969" s="324"/>
      <c r="H1969" s="324"/>
      <c r="I1969" s="324"/>
      <c r="J1969" s="324"/>
      <c r="K1969" s="324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20"/>
      <c r="AG1969" s="13"/>
      <c r="AH1969" s="13"/>
      <c r="AI1969" s="13"/>
      <c r="AJ1969" s="13"/>
      <c r="AK1969" s="13"/>
      <c r="AL1969" s="13"/>
      <c r="AM1969" s="13"/>
      <c r="AN1969" s="13"/>
      <c r="AO1969" s="13"/>
      <c r="AP1969" s="13"/>
      <c r="AQ1969" s="13"/>
      <c r="AR1969" s="13"/>
      <c r="AS1969" s="13"/>
      <c r="AT1969" s="13"/>
      <c r="AU1969" s="13"/>
      <c r="AV1969" s="13"/>
      <c r="AW1969" s="13"/>
      <c r="AX1969" s="13"/>
      <c r="AY1969" s="13"/>
      <c r="AZ1969" s="13"/>
      <c r="BA1969" s="13"/>
      <c r="BB1969" s="13"/>
    </row>
    <row r="1970" spans="1:54" ht="12.75">
      <c r="A1970" s="13"/>
      <c r="B1970" s="13"/>
      <c r="C1970" s="324"/>
      <c r="D1970" s="324"/>
      <c r="E1970" s="324"/>
      <c r="F1970" s="324"/>
      <c r="G1970" s="324"/>
      <c r="H1970" s="324"/>
      <c r="I1970" s="324"/>
      <c r="J1970" s="324"/>
      <c r="K1970" s="324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20"/>
      <c r="AG1970" s="13"/>
      <c r="AH1970" s="13"/>
      <c r="AI1970" s="13"/>
      <c r="AJ1970" s="13"/>
      <c r="AK1970" s="13"/>
      <c r="AL1970" s="13"/>
      <c r="AM1970" s="13"/>
      <c r="AN1970" s="13"/>
      <c r="AO1970" s="13"/>
      <c r="AP1970" s="13"/>
      <c r="AQ1970" s="13"/>
      <c r="AR1970" s="13"/>
      <c r="AS1970" s="13"/>
      <c r="AT1970" s="13"/>
      <c r="AU1970" s="13"/>
      <c r="AV1970" s="13"/>
      <c r="AW1970" s="13"/>
      <c r="AX1970" s="13"/>
      <c r="AY1970" s="13"/>
      <c r="AZ1970" s="13"/>
      <c r="BA1970" s="13"/>
      <c r="BB1970" s="13"/>
    </row>
    <row r="1971" spans="1:54" ht="12.75">
      <c r="A1971" s="13"/>
      <c r="B1971" s="13"/>
      <c r="C1971" s="324"/>
      <c r="D1971" s="324"/>
      <c r="E1971" s="324"/>
      <c r="F1971" s="324"/>
      <c r="G1971" s="324"/>
      <c r="H1971" s="324"/>
      <c r="I1971" s="324"/>
      <c r="J1971" s="324"/>
      <c r="K1971" s="324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20"/>
      <c r="AG1971" s="13"/>
      <c r="AH1971" s="13"/>
      <c r="AI1971" s="13"/>
      <c r="AJ1971" s="13"/>
      <c r="AK1971" s="13"/>
      <c r="AL1971" s="13"/>
      <c r="AM1971" s="13"/>
      <c r="AN1971" s="13"/>
      <c r="AO1971" s="13"/>
      <c r="AP1971" s="13"/>
      <c r="AQ1971" s="13"/>
      <c r="AR1971" s="13"/>
      <c r="AS1971" s="13"/>
      <c r="AT1971" s="13"/>
      <c r="AU1971" s="13"/>
      <c r="AV1971" s="13"/>
      <c r="AW1971" s="13"/>
      <c r="AX1971" s="13"/>
      <c r="AY1971" s="13"/>
      <c r="AZ1971" s="13"/>
      <c r="BA1971" s="13"/>
      <c r="BB1971" s="13"/>
    </row>
    <row r="1972" spans="1:54" ht="12.75">
      <c r="A1972" s="13"/>
      <c r="B1972" s="13"/>
      <c r="C1972" s="324"/>
      <c r="D1972" s="324"/>
      <c r="E1972" s="324"/>
      <c r="F1972" s="324"/>
      <c r="G1972" s="324"/>
      <c r="H1972" s="324"/>
      <c r="I1972" s="324"/>
      <c r="J1972" s="324"/>
      <c r="K1972" s="324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20"/>
      <c r="AG1972" s="13"/>
      <c r="AH1972" s="13"/>
      <c r="AI1972" s="13"/>
      <c r="AJ1972" s="13"/>
      <c r="AK1972" s="13"/>
      <c r="AL1972" s="13"/>
      <c r="AM1972" s="13"/>
      <c r="AN1972" s="13"/>
      <c r="AO1972" s="13"/>
      <c r="AP1972" s="13"/>
      <c r="AQ1972" s="13"/>
      <c r="AR1972" s="13"/>
      <c r="AS1972" s="13"/>
      <c r="AT1972" s="13"/>
      <c r="AU1972" s="13"/>
      <c r="AV1972" s="13"/>
      <c r="AW1972" s="13"/>
      <c r="AX1972" s="13"/>
      <c r="AY1972" s="13"/>
      <c r="AZ1972" s="13"/>
      <c r="BA1972" s="13"/>
      <c r="BB1972" s="13"/>
    </row>
    <row r="1973" spans="1:54" ht="12.75">
      <c r="A1973" s="13"/>
      <c r="B1973" s="13"/>
      <c r="C1973" s="324"/>
      <c r="D1973" s="324"/>
      <c r="E1973" s="324"/>
      <c r="F1973" s="324"/>
      <c r="G1973" s="324"/>
      <c r="H1973" s="324"/>
      <c r="I1973" s="324"/>
      <c r="J1973" s="324"/>
      <c r="K1973" s="324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20"/>
      <c r="AG1973" s="13"/>
      <c r="AH1973" s="13"/>
      <c r="AI1973" s="13"/>
      <c r="AJ1973" s="13"/>
      <c r="AK1973" s="13"/>
      <c r="AL1973" s="13"/>
      <c r="AM1973" s="13"/>
      <c r="AN1973" s="13"/>
      <c r="AO1973" s="13"/>
      <c r="AP1973" s="13"/>
      <c r="AQ1973" s="13"/>
      <c r="AR1973" s="13"/>
      <c r="AS1973" s="13"/>
      <c r="AT1973" s="13"/>
      <c r="AU1973" s="13"/>
      <c r="AV1973" s="13"/>
      <c r="AW1973" s="13"/>
      <c r="AX1973" s="13"/>
      <c r="AY1973" s="13"/>
      <c r="AZ1973" s="13"/>
      <c r="BA1973" s="13"/>
      <c r="BB1973" s="13"/>
    </row>
    <row r="1974" spans="1:54" ht="12.75">
      <c r="A1974" s="13"/>
      <c r="B1974" s="13"/>
      <c r="C1974" s="324"/>
      <c r="D1974" s="324"/>
      <c r="E1974" s="324"/>
      <c r="F1974" s="324"/>
      <c r="G1974" s="324"/>
      <c r="H1974" s="324"/>
      <c r="I1974" s="324"/>
      <c r="J1974" s="324"/>
      <c r="K1974" s="324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20"/>
      <c r="AG1974" s="13"/>
      <c r="AH1974" s="13"/>
      <c r="AI1974" s="13"/>
      <c r="AJ1974" s="13"/>
      <c r="AK1974" s="13"/>
      <c r="AL1974" s="13"/>
      <c r="AM1974" s="13"/>
      <c r="AN1974" s="13"/>
      <c r="AO1974" s="13"/>
      <c r="AP1974" s="13"/>
      <c r="AQ1974" s="13"/>
      <c r="AR1974" s="13"/>
      <c r="AS1974" s="13"/>
      <c r="AT1974" s="13"/>
      <c r="AU1974" s="13"/>
      <c r="AV1974" s="13"/>
      <c r="AW1974" s="13"/>
      <c r="AX1974" s="13"/>
      <c r="AY1974" s="13"/>
      <c r="AZ1974" s="13"/>
      <c r="BA1974" s="13"/>
      <c r="BB1974" s="13"/>
    </row>
    <row r="1975" spans="1:54" ht="12.75">
      <c r="A1975" s="13"/>
      <c r="B1975" s="13"/>
      <c r="C1975" s="324"/>
      <c r="D1975" s="324"/>
      <c r="E1975" s="324"/>
      <c r="F1975" s="324"/>
      <c r="G1975" s="324"/>
      <c r="H1975" s="324"/>
      <c r="I1975" s="324"/>
      <c r="J1975" s="324"/>
      <c r="K1975" s="324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20"/>
      <c r="AG1975" s="13"/>
      <c r="AH1975" s="13"/>
      <c r="AI1975" s="13"/>
      <c r="AJ1975" s="13"/>
      <c r="AK1975" s="13"/>
      <c r="AL1975" s="13"/>
      <c r="AM1975" s="13"/>
      <c r="AN1975" s="13"/>
      <c r="AO1975" s="13"/>
      <c r="AP1975" s="13"/>
      <c r="AQ1975" s="13"/>
      <c r="AR1975" s="13"/>
      <c r="AS1975" s="13"/>
      <c r="AT1975" s="13"/>
      <c r="AU1975" s="13"/>
      <c r="AV1975" s="13"/>
      <c r="AW1975" s="13"/>
      <c r="AX1975" s="13"/>
      <c r="AY1975" s="13"/>
      <c r="AZ1975" s="13"/>
      <c r="BA1975" s="13"/>
      <c r="BB1975" s="13"/>
    </row>
    <row r="1976" spans="1:54" ht="12.75">
      <c r="A1976" s="13"/>
      <c r="B1976" s="13"/>
      <c r="C1976" s="324"/>
      <c r="D1976" s="324"/>
      <c r="E1976" s="324"/>
      <c r="F1976" s="324"/>
      <c r="G1976" s="324"/>
      <c r="H1976" s="324"/>
      <c r="I1976" s="324"/>
      <c r="J1976" s="324"/>
      <c r="K1976" s="324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20"/>
      <c r="AG1976" s="13"/>
      <c r="AH1976" s="13"/>
      <c r="AI1976" s="13"/>
      <c r="AJ1976" s="13"/>
      <c r="AK1976" s="13"/>
      <c r="AL1976" s="13"/>
      <c r="AM1976" s="13"/>
      <c r="AN1976" s="13"/>
      <c r="AO1976" s="13"/>
      <c r="AP1976" s="13"/>
      <c r="AQ1976" s="13"/>
      <c r="AR1976" s="13"/>
      <c r="AS1976" s="13"/>
      <c r="AT1976" s="13"/>
      <c r="AU1976" s="13"/>
      <c r="AV1976" s="13"/>
      <c r="AW1976" s="13"/>
      <c r="AX1976" s="13"/>
      <c r="AY1976" s="13"/>
      <c r="AZ1976" s="13"/>
      <c r="BA1976" s="13"/>
      <c r="BB1976" s="13"/>
    </row>
    <row r="1977" spans="1:54" ht="12.75">
      <c r="A1977" s="13"/>
      <c r="B1977" s="13"/>
      <c r="C1977" s="324"/>
      <c r="D1977" s="324"/>
      <c r="E1977" s="324"/>
      <c r="F1977" s="324"/>
      <c r="G1977" s="324"/>
      <c r="H1977" s="324"/>
      <c r="I1977" s="324"/>
      <c r="J1977" s="324"/>
      <c r="K1977" s="324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20"/>
      <c r="AG1977" s="13"/>
      <c r="AH1977" s="13"/>
      <c r="AI1977" s="13"/>
      <c r="AJ1977" s="13"/>
      <c r="AK1977" s="13"/>
      <c r="AL1977" s="13"/>
      <c r="AM1977" s="13"/>
      <c r="AN1977" s="13"/>
      <c r="AO1977" s="13"/>
      <c r="AP1977" s="13"/>
      <c r="AQ1977" s="13"/>
      <c r="AR1977" s="13"/>
      <c r="AS1977" s="13"/>
      <c r="AT1977" s="13"/>
      <c r="AU1977" s="13"/>
      <c r="AV1977" s="13"/>
      <c r="AW1977" s="13"/>
      <c r="AX1977" s="13"/>
      <c r="AY1977" s="13"/>
      <c r="AZ1977" s="13"/>
      <c r="BA1977" s="13"/>
      <c r="BB1977" s="13"/>
    </row>
    <row r="1978" spans="1:54" ht="12.75">
      <c r="A1978" s="13"/>
      <c r="B1978" s="13"/>
      <c r="C1978" s="324"/>
      <c r="D1978" s="324"/>
      <c r="E1978" s="324"/>
      <c r="F1978" s="324"/>
      <c r="G1978" s="324"/>
      <c r="H1978" s="324"/>
      <c r="I1978" s="324"/>
      <c r="J1978" s="324"/>
      <c r="K1978" s="324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20"/>
      <c r="AG1978" s="13"/>
      <c r="AH1978" s="13"/>
      <c r="AI1978" s="13"/>
      <c r="AJ1978" s="13"/>
      <c r="AK1978" s="13"/>
      <c r="AL1978" s="13"/>
      <c r="AM1978" s="13"/>
      <c r="AN1978" s="13"/>
      <c r="AO1978" s="13"/>
      <c r="AP1978" s="13"/>
      <c r="AQ1978" s="13"/>
      <c r="AR1978" s="13"/>
      <c r="AS1978" s="13"/>
      <c r="AT1978" s="13"/>
      <c r="AU1978" s="13"/>
      <c r="AV1978" s="13"/>
      <c r="AW1978" s="13"/>
      <c r="AX1978" s="13"/>
      <c r="AY1978" s="13"/>
      <c r="AZ1978" s="13"/>
      <c r="BA1978" s="13"/>
      <c r="BB1978" s="13"/>
    </row>
    <row r="1979" spans="1:54" ht="12.75">
      <c r="A1979" s="13"/>
      <c r="B1979" s="13"/>
      <c r="C1979" s="324"/>
      <c r="D1979" s="324"/>
      <c r="E1979" s="324"/>
      <c r="F1979" s="324"/>
      <c r="G1979" s="324"/>
      <c r="H1979" s="324"/>
      <c r="I1979" s="324"/>
      <c r="J1979" s="324"/>
      <c r="K1979" s="324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20"/>
      <c r="AG1979" s="13"/>
      <c r="AH1979" s="13"/>
      <c r="AI1979" s="13"/>
      <c r="AJ1979" s="13"/>
      <c r="AK1979" s="13"/>
      <c r="AL1979" s="13"/>
      <c r="AM1979" s="13"/>
      <c r="AN1979" s="13"/>
      <c r="AO1979" s="13"/>
      <c r="AP1979" s="13"/>
      <c r="AQ1979" s="13"/>
      <c r="AR1979" s="13"/>
      <c r="AS1979" s="13"/>
      <c r="AT1979" s="13"/>
      <c r="AU1979" s="13"/>
      <c r="AV1979" s="13"/>
      <c r="AW1979" s="13"/>
      <c r="AX1979" s="13"/>
      <c r="AY1979" s="13"/>
      <c r="AZ1979" s="13"/>
      <c r="BA1979" s="13"/>
      <c r="BB1979" s="13"/>
    </row>
    <row r="1980" spans="1:54" ht="12.75">
      <c r="A1980" s="13"/>
      <c r="B1980" s="13"/>
      <c r="C1980" s="324"/>
      <c r="D1980" s="324"/>
      <c r="E1980" s="324"/>
      <c r="F1980" s="324"/>
      <c r="G1980" s="324"/>
      <c r="H1980" s="324"/>
      <c r="I1980" s="324"/>
      <c r="J1980" s="324"/>
      <c r="K1980" s="324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20"/>
      <c r="AG1980" s="13"/>
      <c r="AH1980" s="13"/>
      <c r="AI1980" s="13"/>
      <c r="AJ1980" s="13"/>
      <c r="AK1980" s="13"/>
      <c r="AL1980" s="13"/>
      <c r="AM1980" s="13"/>
      <c r="AN1980" s="13"/>
      <c r="AO1980" s="13"/>
      <c r="AP1980" s="13"/>
      <c r="AQ1980" s="13"/>
      <c r="AR1980" s="13"/>
      <c r="AS1980" s="13"/>
      <c r="AT1980" s="13"/>
      <c r="AU1980" s="13"/>
      <c r="AV1980" s="13"/>
      <c r="AW1980" s="13"/>
      <c r="AX1980" s="13"/>
      <c r="AY1980" s="13"/>
      <c r="AZ1980" s="13"/>
      <c r="BA1980" s="13"/>
      <c r="BB1980" s="13"/>
    </row>
    <row r="1981" spans="1:54" ht="12.75">
      <c r="A1981" s="13"/>
      <c r="B1981" s="13"/>
      <c r="C1981" s="324"/>
      <c r="D1981" s="324"/>
      <c r="E1981" s="324"/>
      <c r="F1981" s="324"/>
      <c r="G1981" s="324"/>
      <c r="H1981" s="324"/>
      <c r="I1981" s="324"/>
      <c r="J1981" s="324"/>
      <c r="K1981" s="324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20"/>
      <c r="AG1981" s="13"/>
      <c r="AH1981" s="13"/>
      <c r="AI1981" s="13"/>
      <c r="AJ1981" s="13"/>
      <c r="AK1981" s="13"/>
      <c r="AL1981" s="13"/>
      <c r="AM1981" s="13"/>
      <c r="AN1981" s="13"/>
      <c r="AO1981" s="13"/>
      <c r="AP1981" s="13"/>
      <c r="AQ1981" s="13"/>
      <c r="AR1981" s="13"/>
      <c r="AS1981" s="13"/>
      <c r="AT1981" s="13"/>
      <c r="AU1981" s="13"/>
      <c r="AV1981" s="13"/>
      <c r="AW1981" s="13"/>
      <c r="AX1981" s="13"/>
      <c r="AY1981" s="13"/>
      <c r="AZ1981" s="13"/>
      <c r="BA1981" s="13"/>
      <c r="BB1981" s="13"/>
    </row>
    <row r="1982" spans="1:54" ht="12.75">
      <c r="A1982" s="13"/>
      <c r="B1982" s="13"/>
      <c r="C1982" s="324"/>
      <c r="D1982" s="324"/>
      <c r="E1982" s="324"/>
      <c r="F1982" s="324"/>
      <c r="G1982" s="324"/>
      <c r="H1982" s="324"/>
      <c r="I1982" s="324"/>
      <c r="J1982" s="324"/>
      <c r="K1982" s="324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20"/>
      <c r="AG1982" s="13"/>
      <c r="AH1982" s="13"/>
      <c r="AI1982" s="13"/>
      <c r="AJ1982" s="13"/>
      <c r="AK1982" s="13"/>
      <c r="AL1982" s="13"/>
      <c r="AM1982" s="13"/>
      <c r="AN1982" s="13"/>
      <c r="AO1982" s="13"/>
      <c r="AP1982" s="13"/>
      <c r="AQ1982" s="13"/>
      <c r="AR1982" s="13"/>
      <c r="AS1982" s="13"/>
      <c r="AT1982" s="13"/>
      <c r="AU1982" s="13"/>
      <c r="AV1982" s="13"/>
      <c r="AW1982" s="13"/>
      <c r="AX1982" s="13"/>
      <c r="AY1982" s="13"/>
      <c r="AZ1982" s="13"/>
      <c r="BA1982" s="13"/>
      <c r="BB1982" s="13"/>
    </row>
    <row r="1983" spans="1:54" ht="12.75">
      <c r="A1983" s="13"/>
      <c r="B1983" s="13"/>
      <c r="C1983" s="324"/>
      <c r="D1983" s="324"/>
      <c r="E1983" s="324"/>
      <c r="F1983" s="324"/>
      <c r="G1983" s="324"/>
      <c r="H1983" s="324"/>
      <c r="I1983" s="324"/>
      <c r="J1983" s="324"/>
      <c r="K1983" s="324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20"/>
      <c r="AG1983" s="13"/>
      <c r="AH1983" s="13"/>
      <c r="AI1983" s="13"/>
      <c r="AJ1983" s="13"/>
      <c r="AK1983" s="13"/>
      <c r="AL1983" s="13"/>
      <c r="AM1983" s="13"/>
      <c r="AN1983" s="13"/>
      <c r="AO1983" s="13"/>
      <c r="AP1983" s="13"/>
      <c r="AQ1983" s="13"/>
      <c r="AR1983" s="13"/>
      <c r="AS1983" s="13"/>
      <c r="AT1983" s="13"/>
      <c r="AU1983" s="13"/>
      <c r="AV1983" s="13"/>
      <c r="AW1983" s="13"/>
      <c r="AX1983" s="13"/>
      <c r="AY1983" s="13"/>
      <c r="AZ1983" s="13"/>
      <c r="BA1983" s="13"/>
      <c r="BB1983" s="13"/>
    </row>
    <row r="1984" spans="1:54" ht="12.75">
      <c r="A1984" s="13"/>
      <c r="B1984" s="13"/>
      <c r="C1984" s="324"/>
      <c r="D1984" s="324"/>
      <c r="E1984" s="324"/>
      <c r="F1984" s="324"/>
      <c r="G1984" s="324"/>
      <c r="H1984" s="324"/>
      <c r="I1984" s="324"/>
      <c r="J1984" s="324"/>
      <c r="K1984" s="324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20"/>
      <c r="AG1984" s="13"/>
      <c r="AH1984" s="13"/>
      <c r="AI1984" s="13"/>
      <c r="AJ1984" s="13"/>
      <c r="AK1984" s="13"/>
      <c r="AL1984" s="13"/>
      <c r="AM1984" s="13"/>
      <c r="AN1984" s="13"/>
      <c r="AO1984" s="13"/>
      <c r="AP1984" s="13"/>
      <c r="AQ1984" s="13"/>
      <c r="AR1984" s="13"/>
      <c r="AS1984" s="13"/>
      <c r="AT1984" s="13"/>
      <c r="AU1984" s="13"/>
      <c r="AV1984" s="13"/>
      <c r="AW1984" s="13"/>
      <c r="AX1984" s="13"/>
      <c r="AY1984" s="13"/>
      <c r="AZ1984" s="13"/>
      <c r="BA1984" s="13"/>
      <c r="BB1984" s="13"/>
    </row>
    <row r="1985" spans="1:54" ht="12.75">
      <c r="A1985" s="13"/>
      <c r="B1985" s="13"/>
      <c r="C1985" s="324"/>
      <c r="D1985" s="324"/>
      <c r="E1985" s="324"/>
      <c r="F1985" s="324"/>
      <c r="G1985" s="324"/>
      <c r="H1985" s="324"/>
      <c r="I1985" s="324"/>
      <c r="J1985" s="324"/>
      <c r="K1985" s="324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20"/>
      <c r="AG1985" s="13"/>
      <c r="AH1985" s="13"/>
      <c r="AI1985" s="13"/>
      <c r="AJ1985" s="13"/>
      <c r="AK1985" s="13"/>
      <c r="AL1985" s="13"/>
      <c r="AM1985" s="13"/>
      <c r="AN1985" s="13"/>
      <c r="AO1985" s="13"/>
      <c r="AP1985" s="13"/>
      <c r="AQ1985" s="13"/>
      <c r="AR1985" s="13"/>
      <c r="AS1985" s="13"/>
      <c r="AT1985" s="13"/>
      <c r="AU1985" s="13"/>
      <c r="AV1985" s="13"/>
      <c r="AW1985" s="13"/>
      <c r="AX1985" s="13"/>
      <c r="AY1985" s="13"/>
      <c r="AZ1985" s="13"/>
      <c r="BA1985" s="13"/>
      <c r="BB1985" s="13"/>
    </row>
    <row r="1986" spans="1:54" ht="12.75">
      <c r="A1986" s="13"/>
      <c r="B1986" s="13"/>
      <c r="C1986" s="324"/>
      <c r="D1986" s="324"/>
      <c r="E1986" s="324"/>
      <c r="F1986" s="324"/>
      <c r="G1986" s="324"/>
      <c r="H1986" s="324"/>
      <c r="I1986" s="324"/>
      <c r="J1986" s="324"/>
      <c r="K1986" s="324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20"/>
      <c r="AG1986" s="13"/>
      <c r="AH1986" s="13"/>
      <c r="AI1986" s="13"/>
      <c r="AJ1986" s="13"/>
      <c r="AK1986" s="13"/>
      <c r="AL1986" s="13"/>
      <c r="AM1986" s="13"/>
      <c r="AN1986" s="13"/>
      <c r="AO1986" s="13"/>
      <c r="AP1986" s="13"/>
      <c r="AQ1986" s="13"/>
      <c r="AR1986" s="13"/>
      <c r="AS1986" s="13"/>
      <c r="AT1986" s="13"/>
      <c r="AU1986" s="13"/>
      <c r="AV1986" s="13"/>
      <c r="AW1986" s="13"/>
      <c r="AX1986" s="13"/>
      <c r="AY1986" s="13"/>
      <c r="AZ1986" s="13"/>
      <c r="BA1986" s="13"/>
      <c r="BB1986" s="13"/>
    </row>
    <row r="1987" spans="1:54" ht="12.75">
      <c r="A1987" s="13"/>
      <c r="B1987" s="13"/>
      <c r="C1987" s="324"/>
      <c r="D1987" s="324"/>
      <c r="E1987" s="324"/>
      <c r="F1987" s="324"/>
      <c r="G1987" s="324"/>
      <c r="H1987" s="324"/>
      <c r="I1987" s="324"/>
      <c r="J1987" s="324"/>
      <c r="K1987" s="324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20"/>
      <c r="AG1987" s="13"/>
      <c r="AH1987" s="13"/>
      <c r="AI1987" s="13"/>
      <c r="AJ1987" s="13"/>
      <c r="AK1987" s="13"/>
      <c r="AL1987" s="13"/>
      <c r="AM1987" s="13"/>
      <c r="AN1987" s="13"/>
      <c r="AO1987" s="13"/>
      <c r="AP1987" s="13"/>
      <c r="AQ1987" s="13"/>
      <c r="AR1987" s="13"/>
      <c r="AS1987" s="13"/>
      <c r="AT1987" s="13"/>
      <c r="AU1987" s="13"/>
      <c r="AV1987" s="13"/>
      <c r="AW1987" s="13"/>
      <c r="AX1987" s="13"/>
      <c r="AY1987" s="13"/>
      <c r="AZ1987" s="13"/>
      <c r="BA1987" s="13"/>
      <c r="BB1987" s="13"/>
    </row>
    <row r="1988" spans="1:54" ht="12.75">
      <c r="A1988" s="13"/>
      <c r="B1988" s="13"/>
      <c r="C1988" s="324"/>
      <c r="D1988" s="324"/>
      <c r="E1988" s="324"/>
      <c r="F1988" s="324"/>
      <c r="G1988" s="324"/>
      <c r="H1988" s="324"/>
      <c r="I1988" s="324"/>
      <c r="J1988" s="324"/>
      <c r="K1988" s="324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20"/>
      <c r="AG1988" s="13"/>
      <c r="AH1988" s="13"/>
      <c r="AI1988" s="13"/>
      <c r="AJ1988" s="13"/>
      <c r="AK1988" s="13"/>
      <c r="AL1988" s="13"/>
      <c r="AM1988" s="13"/>
      <c r="AN1988" s="13"/>
      <c r="AO1988" s="13"/>
      <c r="AP1988" s="13"/>
      <c r="AQ1988" s="13"/>
      <c r="AR1988" s="13"/>
      <c r="AS1988" s="13"/>
      <c r="AT1988" s="13"/>
      <c r="AU1988" s="13"/>
      <c r="AV1988" s="13"/>
      <c r="AW1988" s="13"/>
      <c r="AX1988" s="13"/>
      <c r="AY1988" s="13"/>
      <c r="AZ1988" s="13"/>
      <c r="BA1988" s="13"/>
      <c r="BB1988" s="13"/>
    </row>
    <row r="1989" spans="1:54" ht="12.75">
      <c r="A1989" s="13"/>
      <c r="B1989" s="13"/>
      <c r="C1989" s="324"/>
      <c r="D1989" s="324"/>
      <c r="E1989" s="324"/>
      <c r="F1989" s="324"/>
      <c r="G1989" s="324"/>
      <c r="H1989" s="324"/>
      <c r="I1989" s="324"/>
      <c r="J1989" s="324"/>
      <c r="K1989" s="324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20"/>
      <c r="AG1989" s="13"/>
      <c r="AH1989" s="13"/>
      <c r="AI1989" s="13"/>
      <c r="AJ1989" s="13"/>
      <c r="AK1989" s="13"/>
      <c r="AL1989" s="13"/>
      <c r="AM1989" s="13"/>
      <c r="AN1989" s="13"/>
      <c r="AO1989" s="13"/>
      <c r="AP1989" s="13"/>
      <c r="AQ1989" s="13"/>
      <c r="AR1989" s="13"/>
      <c r="AS1989" s="13"/>
      <c r="AT1989" s="13"/>
      <c r="AU1989" s="13"/>
      <c r="AV1989" s="13"/>
      <c r="AW1989" s="13"/>
      <c r="AX1989" s="13"/>
      <c r="AY1989" s="13"/>
      <c r="AZ1989" s="13"/>
      <c r="BA1989" s="13"/>
      <c r="BB1989" s="13"/>
    </row>
    <row r="1990" spans="1:54" ht="12.75">
      <c r="A1990" s="13"/>
      <c r="B1990" s="13"/>
      <c r="C1990" s="324"/>
      <c r="D1990" s="324"/>
      <c r="E1990" s="324"/>
      <c r="F1990" s="324"/>
      <c r="G1990" s="324"/>
      <c r="H1990" s="324"/>
      <c r="I1990" s="324"/>
      <c r="J1990" s="324"/>
      <c r="K1990" s="324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20"/>
      <c r="AG1990" s="13"/>
      <c r="AH1990" s="13"/>
      <c r="AI1990" s="13"/>
      <c r="AJ1990" s="13"/>
      <c r="AK1990" s="13"/>
      <c r="AL1990" s="13"/>
      <c r="AM1990" s="13"/>
      <c r="AN1990" s="13"/>
      <c r="AO1990" s="13"/>
      <c r="AP1990" s="13"/>
      <c r="AQ1990" s="13"/>
      <c r="AR1990" s="13"/>
      <c r="AS1990" s="13"/>
      <c r="AT1990" s="13"/>
      <c r="AU1990" s="13"/>
      <c r="AV1990" s="13"/>
      <c r="AW1990" s="13"/>
      <c r="AX1990" s="13"/>
      <c r="AY1990" s="13"/>
      <c r="AZ1990" s="13"/>
      <c r="BA1990" s="13"/>
      <c r="BB1990" s="13"/>
    </row>
    <row r="1991" spans="1:54" ht="12.75">
      <c r="A1991" s="13"/>
      <c r="B1991" s="13"/>
      <c r="C1991" s="324"/>
      <c r="D1991" s="324"/>
      <c r="E1991" s="324"/>
      <c r="F1991" s="324"/>
      <c r="G1991" s="324"/>
      <c r="H1991" s="324"/>
      <c r="I1991" s="324"/>
      <c r="J1991" s="324"/>
      <c r="K1991" s="324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20"/>
      <c r="AG1991" s="13"/>
      <c r="AH1991" s="13"/>
      <c r="AI1991" s="13"/>
      <c r="AJ1991" s="13"/>
      <c r="AK1991" s="13"/>
      <c r="AL1991" s="13"/>
      <c r="AM1991" s="13"/>
      <c r="AN1991" s="13"/>
      <c r="AO1991" s="13"/>
      <c r="AP1991" s="13"/>
      <c r="AQ1991" s="13"/>
      <c r="AR1991" s="13"/>
      <c r="AS1991" s="13"/>
      <c r="AT1991" s="13"/>
      <c r="AU1991" s="13"/>
      <c r="AV1991" s="13"/>
      <c r="AW1991" s="13"/>
      <c r="AX1991" s="13"/>
      <c r="AY1991" s="13"/>
      <c r="AZ1991" s="13"/>
      <c r="BA1991" s="13"/>
      <c r="BB1991" s="13"/>
    </row>
    <row r="1992" spans="1:54" ht="12.75">
      <c r="A1992" s="13"/>
      <c r="B1992" s="13"/>
      <c r="C1992" s="324"/>
      <c r="D1992" s="324"/>
      <c r="E1992" s="324"/>
      <c r="F1992" s="324"/>
      <c r="G1992" s="324"/>
      <c r="H1992" s="324"/>
      <c r="I1992" s="324"/>
      <c r="J1992" s="324"/>
      <c r="K1992" s="324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20"/>
      <c r="AG1992" s="13"/>
      <c r="AH1992" s="13"/>
      <c r="AI1992" s="13"/>
      <c r="AJ1992" s="13"/>
      <c r="AK1992" s="13"/>
      <c r="AL1992" s="13"/>
      <c r="AM1992" s="13"/>
      <c r="AN1992" s="13"/>
      <c r="AO1992" s="13"/>
      <c r="AP1992" s="13"/>
      <c r="AQ1992" s="13"/>
      <c r="AR1992" s="13"/>
      <c r="AS1992" s="13"/>
      <c r="AT1992" s="13"/>
      <c r="AU1992" s="13"/>
      <c r="AV1992" s="13"/>
      <c r="AW1992" s="13"/>
      <c r="AX1992" s="13"/>
      <c r="AY1992" s="13"/>
      <c r="AZ1992" s="13"/>
      <c r="BA1992" s="13"/>
      <c r="BB1992" s="13"/>
    </row>
    <row r="1993" spans="1:54" ht="12.75">
      <c r="A1993" s="13"/>
      <c r="B1993" s="13"/>
      <c r="C1993" s="324"/>
      <c r="D1993" s="324"/>
      <c r="E1993" s="324"/>
      <c r="F1993" s="324"/>
      <c r="G1993" s="324"/>
      <c r="H1993" s="324"/>
      <c r="I1993" s="324"/>
      <c r="J1993" s="324"/>
      <c r="K1993" s="324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20"/>
      <c r="AG1993" s="13"/>
      <c r="AH1993" s="13"/>
      <c r="AI1993" s="13"/>
      <c r="AJ1993" s="13"/>
      <c r="AK1993" s="13"/>
      <c r="AL1993" s="13"/>
      <c r="AM1993" s="13"/>
      <c r="AN1993" s="13"/>
      <c r="AO1993" s="13"/>
      <c r="AP1993" s="13"/>
      <c r="AQ1993" s="13"/>
      <c r="AR1993" s="13"/>
      <c r="AS1993" s="13"/>
      <c r="AT1993" s="13"/>
      <c r="AU1993" s="13"/>
      <c r="AV1993" s="13"/>
      <c r="AW1993" s="13"/>
      <c r="AX1993" s="13"/>
      <c r="AY1993" s="13"/>
      <c r="AZ1993" s="13"/>
      <c r="BA1993" s="13"/>
      <c r="BB1993" s="13"/>
    </row>
    <row r="1994" spans="1:54" ht="12.75">
      <c r="A1994" s="13"/>
      <c r="B1994" s="13"/>
      <c r="C1994" s="324"/>
      <c r="D1994" s="324"/>
      <c r="E1994" s="324"/>
      <c r="F1994" s="324"/>
      <c r="G1994" s="324"/>
      <c r="H1994" s="324"/>
      <c r="I1994" s="324"/>
      <c r="J1994" s="324"/>
      <c r="K1994" s="324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20"/>
      <c r="AG1994" s="13"/>
      <c r="AH1994" s="13"/>
      <c r="AI1994" s="13"/>
      <c r="AJ1994" s="13"/>
      <c r="AK1994" s="13"/>
      <c r="AL1994" s="13"/>
      <c r="AM1994" s="13"/>
      <c r="AN1994" s="13"/>
      <c r="AO1994" s="13"/>
      <c r="AP1994" s="13"/>
      <c r="AQ1994" s="13"/>
      <c r="AR1994" s="13"/>
      <c r="AS1994" s="13"/>
      <c r="AT1994" s="13"/>
      <c r="AU1994" s="13"/>
      <c r="AV1994" s="13"/>
      <c r="AW1994" s="13"/>
      <c r="AX1994" s="13"/>
      <c r="AY1994" s="13"/>
      <c r="AZ1994" s="13"/>
      <c r="BA1994" s="13"/>
      <c r="BB1994" s="13"/>
    </row>
    <row r="1995" spans="1:54" ht="12.75">
      <c r="A1995" s="13"/>
      <c r="B1995" s="13"/>
      <c r="C1995" s="324"/>
      <c r="D1995" s="324"/>
      <c r="E1995" s="324"/>
      <c r="F1995" s="324"/>
      <c r="G1995" s="324"/>
      <c r="H1995" s="324"/>
      <c r="I1995" s="324"/>
      <c r="J1995" s="324"/>
      <c r="K1995" s="324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20"/>
      <c r="AG1995" s="13"/>
      <c r="AH1995" s="13"/>
      <c r="AI1995" s="13"/>
      <c r="AJ1995" s="13"/>
      <c r="AK1995" s="13"/>
      <c r="AL1995" s="13"/>
      <c r="AM1995" s="13"/>
      <c r="AN1995" s="13"/>
      <c r="AO1995" s="13"/>
      <c r="AP1995" s="13"/>
      <c r="AQ1995" s="13"/>
      <c r="AR1995" s="13"/>
      <c r="AS1995" s="13"/>
      <c r="AT1995" s="13"/>
      <c r="AU1995" s="13"/>
      <c r="AV1995" s="13"/>
      <c r="AW1995" s="13"/>
      <c r="AX1995" s="13"/>
      <c r="AY1995" s="13"/>
      <c r="AZ1995" s="13"/>
      <c r="BA1995" s="13"/>
      <c r="BB1995" s="13"/>
    </row>
    <row r="1996" spans="1:54" ht="12.75">
      <c r="A1996" s="13"/>
      <c r="B1996" s="13"/>
      <c r="C1996" s="324"/>
      <c r="D1996" s="324"/>
      <c r="E1996" s="324"/>
      <c r="F1996" s="324"/>
      <c r="G1996" s="324"/>
      <c r="H1996" s="324"/>
      <c r="I1996" s="324"/>
      <c r="J1996" s="324"/>
      <c r="K1996" s="324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20"/>
      <c r="AG1996" s="13"/>
      <c r="AH1996" s="13"/>
      <c r="AI1996" s="13"/>
      <c r="AJ1996" s="13"/>
      <c r="AK1996" s="13"/>
      <c r="AL1996" s="13"/>
      <c r="AM1996" s="13"/>
      <c r="AN1996" s="13"/>
      <c r="AO1996" s="13"/>
      <c r="AP1996" s="13"/>
      <c r="AQ1996" s="13"/>
      <c r="AR1996" s="13"/>
      <c r="AS1996" s="13"/>
      <c r="AT1996" s="13"/>
      <c r="AU1996" s="13"/>
      <c r="AV1996" s="13"/>
      <c r="AW1996" s="13"/>
      <c r="AX1996" s="13"/>
      <c r="AY1996" s="13"/>
      <c r="AZ1996" s="13"/>
      <c r="BA1996" s="13"/>
      <c r="BB1996" s="13"/>
    </row>
    <row r="1997" spans="1:54" ht="12.75">
      <c r="A1997" s="13"/>
      <c r="B1997" s="13"/>
      <c r="C1997" s="324"/>
      <c r="D1997" s="324"/>
      <c r="E1997" s="324"/>
      <c r="F1997" s="324"/>
      <c r="G1997" s="324"/>
      <c r="H1997" s="324"/>
      <c r="I1997" s="324"/>
      <c r="J1997" s="324"/>
      <c r="K1997" s="324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20"/>
      <c r="AG1997" s="13"/>
      <c r="AH1997" s="13"/>
      <c r="AI1997" s="13"/>
      <c r="AJ1997" s="13"/>
      <c r="AK1997" s="13"/>
      <c r="AL1997" s="13"/>
      <c r="AM1997" s="13"/>
      <c r="AN1997" s="13"/>
      <c r="AO1997" s="13"/>
      <c r="AP1997" s="13"/>
      <c r="AQ1997" s="13"/>
      <c r="AR1997" s="13"/>
      <c r="AS1997" s="13"/>
      <c r="AT1997" s="13"/>
      <c r="AU1997" s="13"/>
      <c r="AV1997" s="13"/>
      <c r="AW1997" s="13"/>
      <c r="AX1997" s="13"/>
      <c r="AY1997" s="13"/>
      <c r="AZ1997" s="13"/>
      <c r="BA1997" s="13"/>
      <c r="BB1997" s="13"/>
    </row>
    <row r="1998" spans="1:54" ht="12.75">
      <c r="A1998" s="13"/>
      <c r="B1998" s="13"/>
      <c r="C1998" s="324"/>
      <c r="D1998" s="324"/>
      <c r="E1998" s="324"/>
      <c r="F1998" s="324"/>
      <c r="G1998" s="324"/>
      <c r="H1998" s="324"/>
      <c r="I1998" s="324"/>
      <c r="J1998" s="324"/>
      <c r="K1998" s="324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20"/>
      <c r="AG1998" s="13"/>
      <c r="AH1998" s="13"/>
      <c r="AI1998" s="13"/>
      <c r="AJ1998" s="13"/>
      <c r="AK1998" s="13"/>
      <c r="AL1998" s="13"/>
      <c r="AM1998" s="13"/>
      <c r="AN1998" s="13"/>
      <c r="AO1998" s="13"/>
      <c r="AP1998" s="13"/>
      <c r="AQ1998" s="13"/>
      <c r="AR1998" s="13"/>
      <c r="AS1998" s="13"/>
      <c r="AT1998" s="13"/>
      <c r="AU1998" s="13"/>
      <c r="AV1998" s="13"/>
      <c r="AW1998" s="13"/>
      <c r="AX1998" s="13"/>
      <c r="AY1998" s="13"/>
      <c r="AZ1998" s="13"/>
      <c r="BA1998" s="13"/>
      <c r="BB1998" s="13"/>
    </row>
    <row r="1999" spans="1:54" ht="12.75">
      <c r="A1999" s="13"/>
      <c r="B1999" s="13"/>
      <c r="C1999" s="324"/>
      <c r="D1999" s="324"/>
      <c r="E1999" s="324"/>
      <c r="F1999" s="324"/>
      <c r="G1999" s="324"/>
      <c r="H1999" s="324"/>
      <c r="I1999" s="324"/>
      <c r="J1999" s="324"/>
      <c r="K1999" s="324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20"/>
      <c r="AG1999" s="13"/>
      <c r="AH1999" s="13"/>
      <c r="AI1999" s="13"/>
      <c r="AJ1999" s="13"/>
      <c r="AK1999" s="13"/>
      <c r="AL1999" s="13"/>
      <c r="AM1999" s="13"/>
      <c r="AN1999" s="13"/>
      <c r="AO1999" s="13"/>
      <c r="AP1999" s="13"/>
      <c r="AQ1999" s="13"/>
      <c r="AR1999" s="13"/>
      <c r="AS1999" s="13"/>
      <c r="AT1999" s="13"/>
      <c r="AU1999" s="13"/>
      <c r="AV1999" s="13"/>
      <c r="AW1999" s="13"/>
      <c r="AX1999" s="13"/>
      <c r="AY1999" s="13"/>
      <c r="AZ1999" s="13"/>
      <c r="BA1999" s="13"/>
      <c r="BB1999" s="13"/>
    </row>
    <row r="2000" spans="1:54" ht="12.75">
      <c r="A2000" s="13"/>
      <c r="B2000" s="13"/>
      <c r="C2000" s="324"/>
      <c r="D2000" s="324"/>
      <c r="E2000" s="324"/>
      <c r="F2000" s="324"/>
      <c r="G2000" s="324"/>
      <c r="H2000" s="324"/>
      <c r="I2000" s="324"/>
      <c r="J2000" s="324"/>
      <c r="K2000" s="324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20"/>
      <c r="AG2000" s="13"/>
      <c r="AH2000" s="13"/>
      <c r="AI2000" s="13"/>
      <c r="AJ2000" s="13"/>
      <c r="AK2000" s="13"/>
      <c r="AL2000" s="13"/>
      <c r="AM2000" s="13"/>
      <c r="AN2000" s="13"/>
      <c r="AO2000" s="13"/>
      <c r="AP2000" s="13"/>
      <c r="AQ2000" s="13"/>
      <c r="AR2000" s="13"/>
      <c r="AS2000" s="13"/>
      <c r="AT2000" s="13"/>
      <c r="AU2000" s="13"/>
      <c r="AV2000" s="13"/>
      <c r="AW2000" s="13"/>
      <c r="AX2000" s="13"/>
      <c r="AY2000" s="13"/>
      <c r="AZ2000" s="13"/>
      <c r="BA2000" s="13"/>
      <c r="BB2000" s="13"/>
    </row>
    <row r="2001" spans="1:54" ht="12.75">
      <c r="A2001" s="13"/>
      <c r="B2001" s="13"/>
      <c r="C2001" s="324"/>
      <c r="D2001" s="324"/>
      <c r="E2001" s="324"/>
      <c r="F2001" s="324"/>
      <c r="G2001" s="324"/>
      <c r="H2001" s="324"/>
      <c r="I2001" s="324"/>
      <c r="J2001" s="324"/>
      <c r="K2001" s="324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20"/>
      <c r="AG2001" s="13"/>
      <c r="AH2001" s="13"/>
      <c r="AI2001" s="13"/>
      <c r="AJ2001" s="13"/>
      <c r="AK2001" s="13"/>
      <c r="AL2001" s="13"/>
      <c r="AM2001" s="13"/>
      <c r="AN2001" s="13"/>
      <c r="AO2001" s="13"/>
      <c r="AP2001" s="13"/>
      <c r="AQ2001" s="13"/>
      <c r="AR2001" s="13"/>
      <c r="AS2001" s="13"/>
      <c r="AT2001" s="13"/>
      <c r="AU2001" s="13"/>
      <c r="AV2001" s="13"/>
      <c r="AW2001" s="13"/>
      <c r="AX2001" s="13"/>
      <c r="AY2001" s="13"/>
      <c r="AZ2001" s="13"/>
      <c r="BA2001" s="13"/>
      <c r="BB2001" s="13"/>
    </row>
    <row r="2002" spans="1:54" ht="12.75">
      <c r="A2002" s="13"/>
      <c r="B2002" s="13"/>
      <c r="C2002" s="324"/>
      <c r="D2002" s="324"/>
      <c r="E2002" s="324"/>
      <c r="F2002" s="324"/>
      <c r="G2002" s="324"/>
      <c r="H2002" s="324"/>
      <c r="I2002" s="324"/>
      <c r="J2002" s="324"/>
      <c r="K2002" s="324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20"/>
      <c r="AG2002" s="13"/>
      <c r="AH2002" s="13"/>
      <c r="AI2002" s="13"/>
      <c r="AJ2002" s="13"/>
      <c r="AK2002" s="13"/>
      <c r="AL2002" s="13"/>
      <c r="AM2002" s="13"/>
      <c r="AN2002" s="13"/>
      <c r="AO2002" s="13"/>
      <c r="AP2002" s="13"/>
      <c r="AQ2002" s="13"/>
      <c r="AR2002" s="13"/>
      <c r="AS2002" s="13"/>
      <c r="AT2002" s="13"/>
      <c r="AU2002" s="13"/>
      <c r="AV2002" s="13"/>
      <c r="AW2002" s="13"/>
      <c r="AX2002" s="13"/>
      <c r="AY2002" s="13"/>
      <c r="AZ2002" s="13"/>
      <c r="BA2002" s="13"/>
      <c r="BB2002" s="13"/>
    </row>
    <row r="2003" spans="1:54" ht="12.75">
      <c r="A2003" s="13"/>
      <c r="B2003" s="13"/>
      <c r="C2003" s="324"/>
      <c r="D2003" s="324"/>
      <c r="E2003" s="324"/>
      <c r="F2003" s="324"/>
      <c r="G2003" s="324"/>
      <c r="H2003" s="324"/>
      <c r="I2003" s="324"/>
      <c r="J2003" s="324"/>
      <c r="K2003" s="324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20"/>
      <c r="AG2003" s="13"/>
      <c r="AH2003" s="13"/>
      <c r="AI2003" s="13"/>
      <c r="AJ2003" s="13"/>
      <c r="AK2003" s="13"/>
      <c r="AL2003" s="13"/>
      <c r="AM2003" s="13"/>
      <c r="AN2003" s="13"/>
      <c r="AO2003" s="13"/>
      <c r="AP2003" s="13"/>
      <c r="AQ2003" s="13"/>
      <c r="AR2003" s="13"/>
      <c r="AS2003" s="13"/>
      <c r="AT2003" s="13"/>
      <c r="AU2003" s="13"/>
      <c r="AV2003" s="13"/>
      <c r="AW2003" s="13"/>
      <c r="AX2003" s="13"/>
      <c r="AY2003" s="13"/>
      <c r="AZ2003" s="13"/>
      <c r="BA2003" s="13"/>
      <c r="BB2003" s="13"/>
    </row>
    <row r="2004" spans="1:54" ht="12.75">
      <c r="A2004" s="13"/>
      <c r="B2004" s="13"/>
      <c r="C2004" s="324"/>
      <c r="D2004" s="324"/>
      <c r="E2004" s="324"/>
      <c r="F2004" s="324"/>
      <c r="G2004" s="324"/>
      <c r="H2004" s="324"/>
      <c r="I2004" s="324"/>
      <c r="J2004" s="324"/>
      <c r="K2004" s="324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20"/>
      <c r="AG2004" s="13"/>
      <c r="AH2004" s="13"/>
      <c r="AI2004" s="13"/>
      <c r="AJ2004" s="13"/>
      <c r="AK2004" s="13"/>
      <c r="AL2004" s="13"/>
      <c r="AM2004" s="13"/>
      <c r="AN2004" s="13"/>
      <c r="AO2004" s="13"/>
      <c r="AP2004" s="13"/>
      <c r="AQ2004" s="13"/>
      <c r="AR2004" s="13"/>
      <c r="AS2004" s="13"/>
      <c r="AT2004" s="13"/>
      <c r="AU2004" s="13"/>
      <c r="AV2004" s="13"/>
      <c r="AW2004" s="13"/>
      <c r="AX2004" s="13"/>
      <c r="AY2004" s="13"/>
      <c r="AZ2004" s="13"/>
      <c r="BA2004" s="13"/>
      <c r="BB2004" s="13"/>
    </row>
    <row r="2005" spans="1:54" ht="12.75">
      <c r="A2005" s="13"/>
      <c r="B2005" s="13"/>
      <c r="C2005" s="324"/>
      <c r="D2005" s="324"/>
      <c r="E2005" s="324"/>
      <c r="F2005" s="324"/>
      <c r="G2005" s="324"/>
      <c r="H2005" s="324"/>
      <c r="I2005" s="324"/>
      <c r="J2005" s="324"/>
      <c r="K2005" s="324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20"/>
      <c r="AG2005" s="13"/>
      <c r="AH2005" s="13"/>
      <c r="AI2005" s="13"/>
      <c r="AJ2005" s="13"/>
      <c r="AK2005" s="13"/>
      <c r="AL2005" s="13"/>
      <c r="AM2005" s="13"/>
      <c r="AN2005" s="13"/>
      <c r="AO2005" s="13"/>
      <c r="AP2005" s="13"/>
      <c r="AQ2005" s="13"/>
      <c r="AR2005" s="13"/>
      <c r="AS2005" s="13"/>
      <c r="AT2005" s="13"/>
      <c r="AU2005" s="13"/>
      <c r="AV2005" s="13"/>
      <c r="AW2005" s="13"/>
      <c r="AX2005" s="13"/>
      <c r="AY2005" s="13"/>
      <c r="AZ2005" s="13"/>
      <c r="BA2005" s="13"/>
      <c r="BB2005" s="13"/>
    </row>
    <row r="2006" spans="1:54" ht="12.75">
      <c r="A2006" s="13"/>
      <c r="B2006" s="13"/>
      <c r="C2006" s="324"/>
      <c r="D2006" s="324"/>
      <c r="E2006" s="324"/>
      <c r="F2006" s="324"/>
      <c r="G2006" s="324"/>
      <c r="H2006" s="324"/>
      <c r="I2006" s="324"/>
      <c r="J2006" s="324"/>
      <c r="K2006" s="324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20"/>
      <c r="AG2006" s="13"/>
      <c r="AH2006" s="13"/>
      <c r="AI2006" s="13"/>
      <c r="AJ2006" s="13"/>
      <c r="AK2006" s="13"/>
      <c r="AL2006" s="13"/>
      <c r="AM2006" s="13"/>
      <c r="AN2006" s="13"/>
      <c r="AO2006" s="13"/>
      <c r="AP2006" s="13"/>
      <c r="AQ2006" s="13"/>
      <c r="AR2006" s="13"/>
      <c r="AS2006" s="13"/>
      <c r="AT2006" s="13"/>
      <c r="AU2006" s="13"/>
      <c r="AV2006" s="13"/>
      <c r="AW2006" s="13"/>
      <c r="AX2006" s="13"/>
      <c r="AY2006" s="13"/>
      <c r="AZ2006" s="13"/>
      <c r="BA2006" s="13"/>
      <c r="BB2006" s="13"/>
    </row>
    <row r="2007" spans="1:54" ht="12.75">
      <c r="A2007" s="13"/>
      <c r="B2007" s="13"/>
      <c r="C2007" s="324"/>
      <c r="D2007" s="324"/>
      <c r="E2007" s="324"/>
      <c r="F2007" s="324"/>
      <c r="G2007" s="324"/>
      <c r="H2007" s="324"/>
      <c r="I2007" s="324"/>
      <c r="J2007" s="324"/>
      <c r="K2007" s="324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20"/>
      <c r="AG2007" s="13"/>
      <c r="AH2007" s="13"/>
      <c r="AI2007" s="13"/>
      <c r="AJ2007" s="13"/>
      <c r="AK2007" s="13"/>
      <c r="AL2007" s="13"/>
      <c r="AM2007" s="13"/>
      <c r="AN2007" s="13"/>
      <c r="AO2007" s="13"/>
      <c r="AP2007" s="13"/>
      <c r="AQ2007" s="13"/>
      <c r="AR2007" s="13"/>
      <c r="AS2007" s="13"/>
      <c r="AT2007" s="13"/>
      <c r="AU2007" s="13"/>
      <c r="AV2007" s="13"/>
      <c r="AW2007" s="13"/>
      <c r="AX2007" s="13"/>
      <c r="AY2007" s="13"/>
      <c r="AZ2007" s="13"/>
      <c r="BA2007" s="13"/>
      <c r="BB2007" s="13"/>
    </row>
    <row r="2008" spans="1:54" ht="12.75">
      <c r="A2008" s="13"/>
      <c r="B2008" s="13"/>
      <c r="C2008" s="324"/>
      <c r="D2008" s="324"/>
      <c r="E2008" s="324"/>
      <c r="F2008" s="324"/>
      <c r="G2008" s="324"/>
      <c r="H2008" s="324"/>
      <c r="I2008" s="324"/>
      <c r="J2008" s="324"/>
      <c r="K2008" s="324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20"/>
      <c r="AG2008" s="13"/>
      <c r="AH2008" s="13"/>
      <c r="AI2008" s="13"/>
      <c r="AJ2008" s="13"/>
      <c r="AK2008" s="13"/>
      <c r="AL2008" s="13"/>
      <c r="AM2008" s="13"/>
      <c r="AN2008" s="13"/>
      <c r="AO2008" s="13"/>
      <c r="AP2008" s="13"/>
      <c r="AQ2008" s="13"/>
      <c r="AR2008" s="13"/>
      <c r="AS2008" s="13"/>
      <c r="AT2008" s="13"/>
      <c r="AU2008" s="13"/>
      <c r="AV2008" s="13"/>
      <c r="AW2008" s="13"/>
      <c r="AX2008" s="13"/>
      <c r="AY2008" s="13"/>
      <c r="AZ2008" s="13"/>
      <c r="BA2008" s="13"/>
      <c r="BB2008" s="13"/>
    </row>
    <row r="2009" spans="1:54" ht="12.75">
      <c r="A2009" s="13"/>
      <c r="B2009" s="13"/>
      <c r="C2009" s="324"/>
      <c r="D2009" s="324"/>
      <c r="E2009" s="324"/>
      <c r="F2009" s="324"/>
      <c r="G2009" s="324"/>
      <c r="H2009" s="324"/>
      <c r="I2009" s="324"/>
      <c r="J2009" s="324"/>
      <c r="K2009" s="324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20"/>
      <c r="AG2009" s="13"/>
      <c r="AH2009" s="13"/>
      <c r="AI2009" s="13"/>
      <c r="AJ2009" s="13"/>
      <c r="AK2009" s="13"/>
      <c r="AL2009" s="13"/>
      <c r="AM2009" s="13"/>
      <c r="AN2009" s="13"/>
      <c r="AO2009" s="13"/>
      <c r="AP2009" s="13"/>
      <c r="AQ2009" s="13"/>
      <c r="AR2009" s="13"/>
      <c r="AS2009" s="13"/>
      <c r="AT2009" s="13"/>
      <c r="AU2009" s="13"/>
      <c r="AV2009" s="13"/>
      <c r="AW2009" s="13"/>
      <c r="AX2009" s="13"/>
      <c r="AY2009" s="13"/>
      <c r="AZ2009" s="13"/>
      <c r="BA2009" s="13"/>
      <c r="BB2009" s="13"/>
    </row>
    <row r="2010" spans="1:54" ht="12.75">
      <c r="A2010" s="13"/>
      <c r="B2010" s="13"/>
      <c r="C2010" s="324"/>
      <c r="D2010" s="324"/>
      <c r="E2010" s="324"/>
      <c r="F2010" s="324"/>
      <c r="G2010" s="324"/>
      <c r="H2010" s="324"/>
      <c r="I2010" s="324"/>
      <c r="J2010" s="324"/>
      <c r="K2010" s="324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20"/>
      <c r="AG2010" s="13"/>
      <c r="AH2010" s="13"/>
      <c r="AI2010" s="13"/>
      <c r="AJ2010" s="13"/>
      <c r="AK2010" s="13"/>
      <c r="AL2010" s="13"/>
      <c r="AM2010" s="13"/>
      <c r="AN2010" s="13"/>
      <c r="AO2010" s="13"/>
      <c r="AP2010" s="13"/>
      <c r="AQ2010" s="13"/>
      <c r="AR2010" s="13"/>
      <c r="AS2010" s="13"/>
      <c r="AT2010" s="13"/>
      <c r="AU2010" s="13"/>
      <c r="AV2010" s="13"/>
      <c r="AW2010" s="13"/>
      <c r="AX2010" s="13"/>
      <c r="AY2010" s="13"/>
      <c r="AZ2010" s="13"/>
      <c r="BA2010" s="13"/>
      <c r="BB2010" s="13"/>
    </row>
    <row r="2011" spans="1:54" ht="12.75">
      <c r="A2011" s="13"/>
      <c r="B2011" s="13"/>
      <c r="C2011" s="324"/>
      <c r="D2011" s="324"/>
      <c r="E2011" s="324"/>
      <c r="F2011" s="324"/>
      <c r="G2011" s="324"/>
      <c r="H2011" s="324"/>
      <c r="I2011" s="324"/>
      <c r="J2011" s="324"/>
      <c r="K2011" s="324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20"/>
      <c r="AG2011" s="13"/>
      <c r="AH2011" s="13"/>
      <c r="AI2011" s="13"/>
      <c r="AJ2011" s="13"/>
      <c r="AK2011" s="13"/>
      <c r="AL2011" s="13"/>
      <c r="AM2011" s="13"/>
      <c r="AN2011" s="13"/>
      <c r="AO2011" s="13"/>
      <c r="AP2011" s="13"/>
      <c r="AQ2011" s="13"/>
      <c r="AR2011" s="13"/>
      <c r="AS2011" s="13"/>
      <c r="AT2011" s="13"/>
      <c r="AU2011" s="13"/>
      <c r="AV2011" s="13"/>
      <c r="AW2011" s="13"/>
      <c r="AX2011" s="13"/>
      <c r="AY2011" s="13"/>
      <c r="AZ2011" s="13"/>
      <c r="BA2011" s="13"/>
      <c r="BB2011" s="13"/>
    </row>
    <row r="2012" spans="1:54" ht="12.75">
      <c r="A2012" s="13"/>
      <c r="B2012" s="13"/>
      <c r="C2012" s="324"/>
      <c r="D2012" s="324"/>
      <c r="E2012" s="324"/>
      <c r="F2012" s="324"/>
      <c r="G2012" s="324"/>
      <c r="H2012" s="324"/>
      <c r="I2012" s="324"/>
      <c r="J2012" s="324"/>
      <c r="K2012" s="324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20"/>
      <c r="AG2012" s="13"/>
      <c r="AH2012" s="13"/>
      <c r="AI2012" s="13"/>
      <c r="AJ2012" s="13"/>
      <c r="AK2012" s="13"/>
      <c r="AL2012" s="13"/>
      <c r="AM2012" s="13"/>
      <c r="AN2012" s="13"/>
      <c r="AO2012" s="13"/>
      <c r="AP2012" s="13"/>
      <c r="AQ2012" s="13"/>
      <c r="AR2012" s="13"/>
      <c r="AS2012" s="13"/>
      <c r="AT2012" s="13"/>
      <c r="AU2012" s="13"/>
      <c r="AV2012" s="13"/>
      <c r="AW2012" s="13"/>
      <c r="AX2012" s="13"/>
      <c r="AY2012" s="13"/>
      <c r="AZ2012" s="13"/>
      <c r="BA2012" s="13"/>
      <c r="BB2012" s="13"/>
    </row>
    <row r="2013" spans="1:54" ht="12.75">
      <c r="A2013" s="13"/>
      <c r="B2013" s="13"/>
      <c r="C2013" s="324"/>
      <c r="D2013" s="324"/>
      <c r="E2013" s="324"/>
      <c r="F2013" s="324"/>
      <c r="G2013" s="324"/>
      <c r="H2013" s="324"/>
      <c r="I2013" s="324"/>
      <c r="J2013" s="324"/>
      <c r="K2013" s="324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20"/>
      <c r="AG2013" s="13"/>
      <c r="AH2013" s="13"/>
      <c r="AI2013" s="13"/>
      <c r="AJ2013" s="13"/>
      <c r="AK2013" s="13"/>
      <c r="AL2013" s="13"/>
      <c r="AM2013" s="13"/>
      <c r="AN2013" s="13"/>
      <c r="AO2013" s="13"/>
      <c r="AP2013" s="13"/>
      <c r="AQ2013" s="13"/>
      <c r="AR2013" s="13"/>
      <c r="AS2013" s="13"/>
      <c r="AT2013" s="13"/>
      <c r="AU2013" s="13"/>
      <c r="AV2013" s="13"/>
      <c r="AW2013" s="13"/>
      <c r="AX2013" s="13"/>
      <c r="AY2013" s="13"/>
      <c r="AZ2013" s="13"/>
      <c r="BA2013" s="13"/>
      <c r="BB2013" s="13"/>
    </row>
    <row r="2014" spans="1:54" ht="12.75">
      <c r="A2014" s="13"/>
      <c r="B2014" s="13"/>
      <c r="C2014" s="324"/>
      <c r="D2014" s="324"/>
      <c r="E2014" s="324"/>
      <c r="F2014" s="324"/>
      <c r="G2014" s="324"/>
      <c r="H2014" s="324"/>
      <c r="I2014" s="324"/>
      <c r="J2014" s="324"/>
      <c r="K2014" s="324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20"/>
      <c r="AG2014" s="13"/>
      <c r="AH2014" s="13"/>
      <c r="AI2014" s="13"/>
      <c r="AJ2014" s="13"/>
      <c r="AK2014" s="13"/>
      <c r="AL2014" s="13"/>
      <c r="AM2014" s="13"/>
      <c r="AN2014" s="13"/>
      <c r="AO2014" s="13"/>
      <c r="AP2014" s="13"/>
      <c r="AQ2014" s="13"/>
      <c r="AR2014" s="13"/>
      <c r="AS2014" s="13"/>
      <c r="AT2014" s="13"/>
      <c r="AU2014" s="13"/>
      <c r="AV2014" s="13"/>
      <c r="AW2014" s="13"/>
      <c r="AX2014" s="13"/>
      <c r="AY2014" s="13"/>
      <c r="AZ2014" s="13"/>
      <c r="BA2014" s="13"/>
      <c r="BB2014" s="13"/>
    </row>
    <row r="2015" spans="1:54" ht="12.75">
      <c r="A2015" s="13"/>
      <c r="B2015" s="13"/>
      <c r="C2015" s="324"/>
      <c r="D2015" s="324"/>
      <c r="E2015" s="324"/>
      <c r="F2015" s="324"/>
      <c r="G2015" s="324"/>
      <c r="H2015" s="324"/>
      <c r="I2015" s="324"/>
      <c r="J2015" s="324"/>
      <c r="K2015" s="324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20"/>
      <c r="AG2015" s="13"/>
      <c r="AH2015" s="13"/>
      <c r="AI2015" s="13"/>
      <c r="AJ2015" s="13"/>
      <c r="AK2015" s="13"/>
      <c r="AL2015" s="13"/>
      <c r="AM2015" s="13"/>
      <c r="AN2015" s="13"/>
      <c r="AO2015" s="13"/>
      <c r="AP2015" s="13"/>
      <c r="AQ2015" s="13"/>
      <c r="AR2015" s="13"/>
      <c r="AS2015" s="13"/>
      <c r="AT2015" s="13"/>
      <c r="AU2015" s="13"/>
      <c r="AV2015" s="13"/>
      <c r="AW2015" s="13"/>
      <c r="AX2015" s="13"/>
      <c r="AY2015" s="13"/>
      <c r="AZ2015" s="13"/>
      <c r="BA2015" s="13"/>
      <c r="BB2015" s="13"/>
    </row>
    <row r="2016" spans="1:54" ht="12.75">
      <c r="A2016" s="13"/>
      <c r="B2016" s="13"/>
      <c r="C2016" s="324"/>
      <c r="D2016" s="324"/>
      <c r="E2016" s="324"/>
      <c r="F2016" s="324"/>
      <c r="G2016" s="324"/>
      <c r="H2016" s="324"/>
      <c r="I2016" s="324"/>
      <c r="J2016" s="324"/>
      <c r="K2016" s="324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20"/>
      <c r="AG2016" s="13"/>
      <c r="AH2016" s="13"/>
      <c r="AI2016" s="13"/>
      <c r="AJ2016" s="13"/>
      <c r="AK2016" s="13"/>
      <c r="AL2016" s="13"/>
      <c r="AM2016" s="13"/>
      <c r="AN2016" s="13"/>
      <c r="AO2016" s="13"/>
      <c r="AP2016" s="13"/>
      <c r="AQ2016" s="13"/>
      <c r="AR2016" s="13"/>
      <c r="AS2016" s="13"/>
      <c r="AT2016" s="13"/>
      <c r="AU2016" s="13"/>
      <c r="AV2016" s="13"/>
      <c r="AW2016" s="13"/>
      <c r="AX2016" s="13"/>
      <c r="AY2016" s="13"/>
      <c r="AZ2016" s="13"/>
      <c r="BA2016" s="13"/>
      <c r="BB2016" s="13"/>
    </row>
    <row r="2017" spans="1:54" ht="12.75">
      <c r="A2017" s="13"/>
      <c r="B2017" s="13"/>
      <c r="C2017" s="324"/>
      <c r="D2017" s="324"/>
      <c r="E2017" s="324"/>
      <c r="F2017" s="324"/>
      <c r="G2017" s="324"/>
      <c r="H2017" s="324"/>
      <c r="I2017" s="324"/>
      <c r="J2017" s="324"/>
      <c r="K2017" s="324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20"/>
      <c r="AG2017" s="13"/>
      <c r="AH2017" s="13"/>
      <c r="AI2017" s="13"/>
      <c r="AJ2017" s="13"/>
      <c r="AK2017" s="13"/>
      <c r="AL2017" s="13"/>
      <c r="AM2017" s="13"/>
      <c r="AN2017" s="13"/>
      <c r="AO2017" s="13"/>
      <c r="AP2017" s="13"/>
      <c r="AQ2017" s="13"/>
      <c r="AR2017" s="13"/>
      <c r="AS2017" s="13"/>
      <c r="AT2017" s="13"/>
      <c r="AU2017" s="13"/>
      <c r="AV2017" s="13"/>
      <c r="AW2017" s="13"/>
      <c r="AX2017" s="13"/>
      <c r="AY2017" s="13"/>
      <c r="AZ2017" s="13"/>
      <c r="BA2017" s="13"/>
      <c r="BB2017" s="13"/>
    </row>
    <row r="2018" spans="1:54" ht="12.75">
      <c r="A2018" s="13"/>
      <c r="B2018" s="13"/>
      <c r="C2018" s="324"/>
      <c r="D2018" s="324"/>
      <c r="E2018" s="324"/>
      <c r="F2018" s="324"/>
      <c r="G2018" s="324"/>
      <c r="H2018" s="324"/>
      <c r="I2018" s="324"/>
      <c r="J2018" s="324"/>
      <c r="K2018" s="324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20"/>
      <c r="AG2018" s="13"/>
      <c r="AH2018" s="13"/>
      <c r="AI2018" s="13"/>
      <c r="AJ2018" s="13"/>
      <c r="AK2018" s="13"/>
      <c r="AL2018" s="13"/>
      <c r="AM2018" s="13"/>
      <c r="AN2018" s="13"/>
      <c r="AO2018" s="13"/>
      <c r="AP2018" s="13"/>
      <c r="AQ2018" s="13"/>
      <c r="AR2018" s="13"/>
      <c r="AS2018" s="13"/>
      <c r="AT2018" s="13"/>
      <c r="AU2018" s="13"/>
      <c r="AV2018" s="13"/>
      <c r="AW2018" s="13"/>
      <c r="AX2018" s="13"/>
      <c r="AY2018" s="13"/>
      <c r="AZ2018" s="13"/>
      <c r="BA2018" s="13"/>
      <c r="BB2018" s="13"/>
    </row>
    <row r="2019" spans="1:54" ht="12.75">
      <c r="A2019" s="13"/>
      <c r="B2019" s="13"/>
      <c r="C2019" s="324"/>
      <c r="D2019" s="324"/>
      <c r="E2019" s="324"/>
      <c r="F2019" s="324"/>
      <c r="G2019" s="324"/>
      <c r="H2019" s="324"/>
      <c r="I2019" s="324"/>
      <c r="J2019" s="324"/>
      <c r="K2019" s="324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20"/>
      <c r="AG2019" s="13"/>
      <c r="AH2019" s="13"/>
      <c r="AI2019" s="13"/>
      <c r="AJ2019" s="13"/>
      <c r="AK2019" s="13"/>
      <c r="AL2019" s="13"/>
      <c r="AM2019" s="13"/>
      <c r="AN2019" s="13"/>
      <c r="AO2019" s="13"/>
      <c r="AP2019" s="13"/>
      <c r="AQ2019" s="13"/>
      <c r="AR2019" s="13"/>
      <c r="AS2019" s="13"/>
      <c r="AT2019" s="13"/>
      <c r="AU2019" s="13"/>
      <c r="AV2019" s="13"/>
      <c r="AW2019" s="13"/>
      <c r="AX2019" s="13"/>
      <c r="AY2019" s="13"/>
      <c r="AZ2019" s="13"/>
      <c r="BA2019" s="13"/>
      <c r="BB2019" s="13"/>
    </row>
    <row r="2020" spans="1:54" ht="12.75">
      <c r="A2020" s="13"/>
      <c r="B2020" s="13"/>
      <c r="C2020" s="324"/>
      <c r="D2020" s="324"/>
      <c r="E2020" s="324"/>
      <c r="F2020" s="324"/>
      <c r="G2020" s="324"/>
      <c r="H2020" s="324"/>
      <c r="I2020" s="324"/>
      <c r="J2020" s="324"/>
      <c r="K2020" s="324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20"/>
      <c r="AG2020" s="13"/>
      <c r="AH2020" s="13"/>
      <c r="AI2020" s="13"/>
      <c r="AJ2020" s="13"/>
      <c r="AK2020" s="13"/>
      <c r="AL2020" s="13"/>
      <c r="AM2020" s="13"/>
      <c r="AN2020" s="13"/>
      <c r="AO2020" s="13"/>
      <c r="AP2020" s="13"/>
      <c r="AQ2020" s="13"/>
      <c r="AR2020" s="13"/>
      <c r="AS2020" s="13"/>
      <c r="AT2020" s="13"/>
      <c r="AU2020" s="13"/>
      <c r="AV2020" s="13"/>
      <c r="AW2020" s="13"/>
      <c r="AX2020" s="13"/>
      <c r="AY2020" s="13"/>
      <c r="AZ2020" s="13"/>
      <c r="BA2020" s="13"/>
      <c r="BB2020" s="13"/>
    </row>
    <row r="2021" spans="1:54" ht="12.75">
      <c r="A2021" s="13"/>
      <c r="B2021" s="13"/>
      <c r="C2021" s="324"/>
      <c r="D2021" s="324"/>
      <c r="E2021" s="324"/>
      <c r="F2021" s="324"/>
      <c r="G2021" s="324"/>
      <c r="H2021" s="324"/>
      <c r="I2021" s="324"/>
      <c r="J2021" s="324"/>
      <c r="K2021" s="324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20"/>
      <c r="AG2021" s="13"/>
      <c r="AH2021" s="13"/>
      <c r="AI2021" s="13"/>
      <c r="AJ2021" s="13"/>
      <c r="AK2021" s="13"/>
      <c r="AL2021" s="13"/>
      <c r="AM2021" s="13"/>
      <c r="AN2021" s="13"/>
      <c r="AO2021" s="13"/>
      <c r="AP2021" s="13"/>
      <c r="AQ2021" s="13"/>
      <c r="AR2021" s="13"/>
      <c r="AS2021" s="13"/>
      <c r="AT2021" s="13"/>
      <c r="AU2021" s="13"/>
      <c r="AV2021" s="13"/>
      <c r="AW2021" s="13"/>
      <c r="AX2021" s="13"/>
      <c r="AY2021" s="13"/>
      <c r="AZ2021" s="13"/>
      <c r="BA2021" s="13"/>
      <c r="BB2021" s="13"/>
    </row>
    <row r="2022" spans="1:54" ht="12.75">
      <c r="A2022" s="13"/>
      <c r="B2022" s="13"/>
      <c r="C2022" s="324"/>
      <c r="D2022" s="324"/>
      <c r="E2022" s="324"/>
      <c r="F2022" s="324"/>
      <c r="G2022" s="324"/>
      <c r="H2022" s="324"/>
      <c r="I2022" s="324"/>
      <c r="J2022" s="324"/>
      <c r="K2022" s="324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20"/>
      <c r="AG2022" s="13"/>
      <c r="AH2022" s="13"/>
      <c r="AI2022" s="13"/>
      <c r="AJ2022" s="13"/>
      <c r="AK2022" s="13"/>
      <c r="AL2022" s="13"/>
      <c r="AM2022" s="13"/>
      <c r="AN2022" s="13"/>
      <c r="AO2022" s="13"/>
      <c r="AP2022" s="13"/>
      <c r="AQ2022" s="13"/>
      <c r="AR2022" s="13"/>
      <c r="AS2022" s="13"/>
      <c r="AT2022" s="13"/>
      <c r="AU2022" s="13"/>
      <c r="AV2022" s="13"/>
      <c r="AW2022" s="13"/>
      <c r="AX2022" s="13"/>
      <c r="AY2022" s="13"/>
      <c r="AZ2022" s="13"/>
      <c r="BA2022" s="13"/>
      <c r="BB2022" s="13"/>
    </row>
    <row r="2023" spans="1:54" ht="12.75">
      <c r="A2023" s="13"/>
      <c r="B2023" s="13"/>
      <c r="C2023" s="324"/>
      <c r="D2023" s="324"/>
      <c r="E2023" s="324"/>
      <c r="F2023" s="324"/>
      <c r="G2023" s="324"/>
      <c r="H2023" s="324"/>
      <c r="I2023" s="324"/>
      <c r="J2023" s="324"/>
      <c r="K2023" s="324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20"/>
      <c r="AG2023" s="13"/>
      <c r="AH2023" s="13"/>
      <c r="AI2023" s="13"/>
      <c r="AJ2023" s="13"/>
      <c r="AK2023" s="13"/>
      <c r="AL2023" s="13"/>
      <c r="AM2023" s="13"/>
      <c r="AN2023" s="13"/>
      <c r="AO2023" s="13"/>
      <c r="AP2023" s="13"/>
      <c r="AQ2023" s="13"/>
      <c r="AR2023" s="13"/>
      <c r="AS2023" s="13"/>
      <c r="AT2023" s="13"/>
      <c r="AU2023" s="13"/>
      <c r="AV2023" s="13"/>
      <c r="AW2023" s="13"/>
      <c r="AX2023" s="13"/>
      <c r="AY2023" s="13"/>
      <c r="AZ2023" s="13"/>
      <c r="BA2023" s="13"/>
      <c r="BB2023" s="13"/>
    </row>
    <row r="2024" spans="1:54" ht="12.75">
      <c r="A2024" s="13"/>
      <c r="B2024" s="13"/>
      <c r="C2024" s="324"/>
      <c r="D2024" s="324"/>
      <c r="E2024" s="324"/>
      <c r="F2024" s="324"/>
      <c r="G2024" s="324"/>
      <c r="H2024" s="324"/>
      <c r="I2024" s="324"/>
      <c r="J2024" s="324"/>
      <c r="K2024" s="324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20"/>
      <c r="AG2024" s="13"/>
      <c r="AH2024" s="13"/>
      <c r="AI2024" s="13"/>
      <c r="AJ2024" s="13"/>
      <c r="AK2024" s="13"/>
      <c r="AL2024" s="13"/>
      <c r="AM2024" s="13"/>
      <c r="AN2024" s="13"/>
      <c r="AO2024" s="13"/>
      <c r="AP2024" s="13"/>
      <c r="AQ2024" s="13"/>
      <c r="AR2024" s="13"/>
      <c r="AS2024" s="13"/>
      <c r="AT2024" s="13"/>
      <c r="AU2024" s="13"/>
      <c r="AV2024" s="13"/>
      <c r="AW2024" s="13"/>
      <c r="AX2024" s="13"/>
      <c r="AY2024" s="13"/>
      <c r="AZ2024" s="13"/>
      <c r="BA2024" s="13"/>
      <c r="BB2024" s="13"/>
    </row>
    <row r="2025" spans="1:54" ht="12.75">
      <c r="A2025" s="13"/>
      <c r="B2025" s="13"/>
      <c r="C2025" s="324"/>
      <c r="D2025" s="324"/>
      <c r="E2025" s="324"/>
      <c r="F2025" s="324"/>
      <c r="G2025" s="324"/>
      <c r="H2025" s="324"/>
      <c r="I2025" s="324"/>
      <c r="J2025" s="324"/>
      <c r="K2025" s="324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20"/>
      <c r="AG2025" s="13"/>
      <c r="AH2025" s="13"/>
      <c r="AI2025" s="13"/>
      <c r="AJ2025" s="13"/>
      <c r="AK2025" s="13"/>
      <c r="AL2025" s="13"/>
      <c r="AM2025" s="13"/>
      <c r="AN2025" s="13"/>
      <c r="AO2025" s="13"/>
      <c r="AP2025" s="13"/>
      <c r="AQ2025" s="13"/>
      <c r="AR2025" s="13"/>
      <c r="AS2025" s="13"/>
      <c r="AT2025" s="13"/>
      <c r="AU2025" s="13"/>
      <c r="AV2025" s="13"/>
      <c r="AW2025" s="13"/>
      <c r="AX2025" s="13"/>
      <c r="AY2025" s="13"/>
      <c r="AZ2025" s="13"/>
      <c r="BA2025" s="13"/>
      <c r="BB2025" s="13"/>
    </row>
    <row r="2026" spans="1:54" ht="12.75">
      <c r="A2026" s="13"/>
      <c r="B2026" s="13"/>
      <c r="C2026" s="324"/>
      <c r="D2026" s="324"/>
      <c r="E2026" s="324"/>
      <c r="F2026" s="324"/>
      <c r="G2026" s="324"/>
      <c r="H2026" s="324"/>
      <c r="I2026" s="324"/>
      <c r="J2026" s="324"/>
      <c r="K2026" s="324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F2026" s="20"/>
      <c r="AG2026" s="13"/>
      <c r="AH2026" s="13"/>
      <c r="AI2026" s="13"/>
      <c r="AJ2026" s="13"/>
      <c r="AK2026" s="13"/>
      <c r="AL2026" s="13"/>
      <c r="AM2026" s="13"/>
      <c r="AN2026" s="13"/>
      <c r="AO2026" s="13"/>
      <c r="AP2026" s="13"/>
      <c r="AQ2026" s="13"/>
      <c r="AR2026" s="13"/>
      <c r="AS2026" s="13"/>
      <c r="AT2026" s="13"/>
      <c r="AU2026" s="13"/>
      <c r="AV2026" s="13"/>
      <c r="AW2026" s="13"/>
      <c r="AX2026" s="13"/>
      <c r="AY2026" s="13"/>
      <c r="AZ2026" s="13"/>
      <c r="BA2026" s="13"/>
      <c r="BB2026" s="13"/>
    </row>
    <row r="2027" spans="1:54" ht="12.75">
      <c r="A2027" s="13"/>
      <c r="B2027" s="13"/>
      <c r="C2027" s="324"/>
      <c r="D2027" s="324"/>
      <c r="E2027" s="324"/>
      <c r="F2027" s="324"/>
      <c r="G2027" s="324"/>
      <c r="H2027" s="324"/>
      <c r="I2027" s="324"/>
      <c r="J2027" s="324"/>
      <c r="K2027" s="324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F2027" s="20"/>
      <c r="AG2027" s="13"/>
      <c r="AH2027" s="13"/>
      <c r="AI2027" s="13"/>
      <c r="AJ2027" s="13"/>
      <c r="AK2027" s="13"/>
      <c r="AL2027" s="13"/>
      <c r="AM2027" s="13"/>
      <c r="AN2027" s="13"/>
      <c r="AO2027" s="13"/>
      <c r="AP2027" s="13"/>
      <c r="AQ2027" s="13"/>
      <c r="AR2027" s="13"/>
      <c r="AS2027" s="13"/>
      <c r="AT2027" s="13"/>
      <c r="AU2027" s="13"/>
      <c r="AV2027" s="13"/>
      <c r="AW2027" s="13"/>
      <c r="AX2027" s="13"/>
      <c r="AY2027" s="13"/>
      <c r="AZ2027" s="13"/>
      <c r="BA2027" s="13"/>
      <c r="BB2027" s="13"/>
    </row>
    <row r="2028" spans="1:54" ht="12.75">
      <c r="A2028" s="13"/>
      <c r="B2028" s="13"/>
      <c r="C2028" s="324"/>
      <c r="D2028" s="324"/>
      <c r="E2028" s="324"/>
      <c r="F2028" s="324"/>
      <c r="G2028" s="324"/>
      <c r="H2028" s="324"/>
      <c r="I2028" s="324"/>
      <c r="J2028" s="324"/>
      <c r="K2028" s="324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F2028" s="20"/>
      <c r="AG2028" s="13"/>
      <c r="AH2028" s="13"/>
      <c r="AI2028" s="13"/>
      <c r="AJ2028" s="13"/>
      <c r="AK2028" s="13"/>
      <c r="AL2028" s="13"/>
      <c r="AM2028" s="13"/>
      <c r="AN2028" s="13"/>
      <c r="AO2028" s="13"/>
      <c r="AP2028" s="13"/>
      <c r="AQ2028" s="13"/>
      <c r="AR2028" s="13"/>
      <c r="AS2028" s="13"/>
      <c r="AT2028" s="13"/>
      <c r="AU2028" s="13"/>
      <c r="AV2028" s="13"/>
      <c r="AW2028" s="13"/>
      <c r="AX2028" s="13"/>
      <c r="AY2028" s="13"/>
      <c r="AZ2028" s="13"/>
      <c r="BA2028" s="13"/>
      <c r="BB2028" s="13"/>
    </row>
    <row r="2029" spans="1:54" ht="12.75">
      <c r="A2029" s="13"/>
      <c r="B2029" s="13"/>
      <c r="C2029" s="324"/>
      <c r="D2029" s="324"/>
      <c r="E2029" s="324"/>
      <c r="F2029" s="324"/>
      <c r="G2029" s="324"/>
      <c r="H2029" s="324"/>
      <c r="I2029" s="324"/>
      <c r="J2029" s="324"/>
      <c r="K2029" s="324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F2029" s="20"/>
      <c r="AG2029" s="13"/>
      <c r="AH2029" s="13"/>
      <c r="AI2029" s="13"/>
      <c r="AJ2029" s="13"/>
      <c r="AK2029" s="13"/>
      <c r="AL2029" s="13"/>
      <c r="AM2029" s="13"/>
      <c r="AN2029" s="13"/>
      <c r="AO2029" s="13"/>
      <c r="AP2029" s="13"/>
      <c r="AQ2029" s="13"/>
      <c r="AR2029" s="13"/>
      <c r="AS2029" s="13"/>
      <c r="AT2029" s="13"/>
      <c r="AU2029" s="13"/>
      <c r="AV2029" s="13"/>
      <c r="AW2029" s="13"/>
      <c r="AX2029" s="13"/>
      <c r="AY2029" s="13"/>
      <c r="AZ2029" s="13"/>
      <c r="BA2029" s="13"/>
      <c r="BB2029" s="13"/>
    </row>
    <row r="2030" spans="1:54" ht="12.75">
      <c r="A2030" s="13"/>
      <c r="B2030" s="13"/>
      <c r="C2030" s="324"/>
      <c r="D2030" s="324"/>
      <c r="E2030" s="324"/>
      <c r="F2030" s="324"/>
      <c r="G2030" s="324"/>
      <c r="H2030" s="324"/>
      <c r="I2030" s="324"/>
      <c r="J2030" s="324"/>
      <c r="K2030" s="324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F2030" s="20"/>
      <c r="AG2030" s="13"/>
      <c r="AH2030" s="13"/>
      <c r="AI2030" s="13"/>
      <c r="AJ2030" s="13"/>
      <c r="AK2030" s="13"/>
      <c r="AL2030" s="13"/>
      <c r="AM2030" s="13"/>
      <c r="AN2030" s="13"/>
      <c r="AO2030" s="13"/>
      <c r="AP2030" s="13"/>
      <c r="AQ2030" s="13"/>
      <c r="AR2030" s="13"/>
      <c r="AS2030" s="13"/>
      <c r="AT2030" s="13"/>
      <c r="AU2030" s="13"/>
      <c r="AV2030" s="13"/>
      <c r="AW2030" s="13"/>
      <c r="AX2030" s="13"/>
      <c r="AY2030" s="13"/>
      <c r="AZ2030" s="13"/>
      <c r="BA2030" s="13"/>
      <c r="BB2030" s="13"/>
    </row>
    <row r="2031" spans="1:54" ht="12.75">
      <c r="A2031" s="13"/>
      <c r="B2031" s="13"/>
      <c r="C2031" s="324"/>
      <c r="D2031" s="324"/>
      <c r="E2031" s="324"/>
      <c r="F2031" s="324"/>
      <c r="G2031" s="324"/>
      <c r="H2031" s="324"/>
      <c r="I2031" s="324"/>
      <c r="J2031" s="324"/>
      <c r="K2031" s="324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F2031" s="20"/>
      <c r="AG2031" s="13"/>
      <c r="AH2031" s="13"/>
      <c r="AI2031" s="13"/>
      <c r="AJ2031" s="13"/>
      <c r="AK2031" s="13"/>
      <c r="AL2031" s="13"/>
      <c r="AM2031" s="13"/>
      <c r="AN2031" s="13"/>
      <c r="AO2031" s="13"/>
      <c r="AP2031" s="13"/>
      <c r="AQ2031" s="13"/>
      <c r="AR2031" s="13"/>
      <c r="AS2031" s="13"/>
      <c r="AT2031" s="13"/>
      <c r="AU2031" s="13"/>
      <c r="AV2031" s="13"/>
      <c r="AW2031" s="13"/>
      <c r="AX2031" s="13"/>
      <c r="AY2031" s="13"/>
      <c r="AZ2031" s="13"/>
      <c r="BA2031" s="13"/>
      <c r="BB2031" s="13"/>
    </row>
    <row r="2032" spans="1:54" ht="12.75">
      <c r="A2032" s="13"/>
      <c r="B2032" s="13"/>
      <c r="C2032" s="324"/>
      <c r="D2032" s="324"/>
      <c r="E2032" s="324"/>
      <c r="F2032" s="324"/>
      <c r="G2032" s="324"/>
      <c r="H2032" s="324"/>
      <c r="I2032" s="324"/>
      <c r="J2032" s="324"/>
      <c r="K2032" s="324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F2032" s="20"/>
      <c r="AG2032" s="13"/>
      <c r="AH2032" s="13"/>
      <c r="AI2032" s="13"/>
      <c r="AJ2032" s="13"/>
      <c r="AK2032" s="13"/>
      <c r="AL2032" s="13"/>
      <c r="AM2032" s="13"/>
      <c r="AN2032" s="13"/>
      <c r="AO2032" s="13"/>
      <c r="AP2032" s="13"/>
      <c r="AQ2032" s="13"/>
      <c r="AR2032" s="13"/>
      <c r="AS2032" s="13"/>
      <c r="AT2032" s="13"/>
      <c r="AU2032" s="13"/>
      <c r="AV2032" s="13"/>
      <c r="AW2032" s="13"/>
      <c r="AX2032" s="13"/>
      <c r="AY2032" s="13"/>
      <c r="AZ2032" s="13"/>
      <c r="BA2032" s="13"/>
      <c r="BB2032" s="13"/>
    </row>
    <row r="2033" spans="1:54" ht="12.75">
      <c r="A2033" s="13"/>
      <c r="B2033" s="13"/>
      <c r="C2033" s="324"/>
      <c r="D2033" s="324"/>
      <c r="E2033" s="324"/>
      <c r="F2033" s="324"/>
      <c r="G2033" s="324"/>
      <c r="H2033" s="324"/>
      <c r="I2033" s="324"/>
      <c r="J2033" s="324"/>
      <c r="K2033" s="324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F2033" s="20"/>
      <c r="AG2033" s="13"/>
      <c r="AH2033" s="13"/>
      <c r="AI2033" s="13"/>
      <c r="AJ2033" s="13"/>
      <c r="AK2033" s="13"/>
      <c r="AL2033" s="13"/>
      <c r="AM2033" s="13"/>
      <c r="AN2033" s="13"/>
      <c r="AO2033" s="13"/>
      <c r="AP2033" s="13"/>
      <c r="AQ2033" s="13"/>
      <c r="AR2033" s="13"/>
      <c r="AS2033" s="13"/>
      <c r="AT2033" s="13"/>
      <c r="AU2033" s="13"/>
      <c r="AV2033" s="13"/>
      <c r="AW2033" s="13"/>
      <c r="AX2033" s="13"/>
      <c r="AY2033" s="13"/>
      <c r="AZ2033" s="13"/>
      <c r="BA2033" s="13"/>
      <c r="BB2033" s="13"/>
    </row>
    <row r="2034" spans="1:54" ht="12.75">
      <c r="A2034" s="13"/>
      <c r="B2034" s="13"/>
      <c r="C2034" s="324"/>
      <c r="D2034" s="324"/>
      <c r="E2034" s="324"/>
      <c r="F2034" s="324"/>
      <c r="G2034" s="324"/>
      <c r="H2034" s="324"/>
      <c r="I2034" s="324"/>
      <c r="J2034" s="324"/>
      <c r="K2034" s="324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F2034" s="20"/>
      <c r="AG2034" s="13"/>
      <c r="AH2034" s="13"/>
      <c r="AI2034" s="13"/>
      <c r="AJ2034" s="13"/>
      <c r="AK2034" s="13"/>
      <c r="AL2034" s="13"/>
      <c r="AM2034" s="13"/>
      <c r="AN2034" s="13"/>
      <c r="AO2034" s="13"/>
      <c r="AP2034" s="13"/>
      <c r="AQ2034" s="13"/>
      <c r="AR2034" s="13"/>
      <c r="AS2034" s="13"/>
      <c r="AT2034" s="13"/>
      <c r="AU2034" s="13"/>
      <c r="AV2034" s="13"/>
      <c r="AW2034" s="13"/>
      <c r="AX2034" s="13"/>
      <c r="AY2034" s="13"/>
      <c r="AZ2034" s="13"/>
      <c r="BA2034" s="13"/>
      <c r="BB2034" s="13"/>
    </row>
    <row r="2035" spans="1:54" ht="12.75">
      <c r="A2035" s="13"/>
      <c r="B2035" s="13"/>
      <c r="C2035" s="324"/>
      <c r="D2035" s="324"/>
      <c r="E2035" s="324"/>
      <c r="F2035" s="324"/>
      <c r="G2035" s="324"/>
      <c r="H2035" s="324"/>
      <c r="I2035" s="324"/>
      <c r="J2035" s="324"/>
      <c r="K2035" s="324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F2035" s="20"/>
      <c r="AG2035" s="13"/>
      <c r="AH2035" s="13"/>
      <c r="AI2035" s="13"/>
      <c r="AJ2035" s="13"/>
      <c r="AK2035" s="13"/>
      <c r="AL2035" s="13"/>
      <c r="AM2035" s="13"/>
      <c r="AN2035" s="13"/>
      <c r="AO2035" s="13"/>
      <c r="AP2035" s="13"/>
      <c r="AQ2035" s="13"/>
      <c r="AR2035" s="13"/>
      <c r="AS2035" s="13"/>
      <c r="AT2035" s="13"/>
      <c r="AU2035" s="13"/>
      <c r="AV2035" s="13"/>
      <c r="AW2035" s="13"/>
      <c r="AX2035" s="13"/>
      <c r="AY2035" s="13"/>
      <c r="AZ2035" s="13"/>
      <c r="BA2035" s="13"/>
      <c r="BB2035" s="13"/>
    </row>
    <row r="2036" spans="1:54" ht="12.75">
      <c r="A2036" s="13"/>
      <c r="B2036" s="13"/>
      <c r="C2036" s="324"/>
      <c r="D2036" s="324"/>
      <c r="E2036" s="324"/>
      <c r="F2036" s="324"/>
      <c r="G2036" s="324"/>
      <c r="H2036" s="324"/>
      <c r="I2036" s="324"/>
      <c r="J2036" s="324"/>
      <c r="K2036" s="324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F2036" s="20"/>
      <c r="AG2036" s="13"/>
      <c r="AH2036" s="13"/>
      <c r="AI2036" s="13"/>
      <c r="AJ2036" s="13"/>
      <c r="AK2036" s="13"/>
      <c r="AL2036" s="13"/>
      <c r="AM2036" s="13"/>
      <c r="AN2036" s="13"/>
      <c r="AO2036" s="13"/>
      <c r="AP2036" s="13"/>
      <c r="AQ2036" s="13"/>
      <c r="AR2036" s="13"/>
      <c r="AS2036" s="13"/>
      <c r="AT2036" s="13"/>
      <c r="AU2036" s="13"/>
      <c r="AV2036" s="13"/>
      <c r="AW2036" s="13"/>
      <c r="AX2036" s="13"/>
      <c r="AY2036" s="13"/>
      <c r="AZ2036" s="13"/>
      <c r="BA2036" s="13"/>
      <c r="BB2036" s="13"/>
    </row>
    <row r="2037" spans="1:54" ht="12.75">
      <c r="A2037" s="13"/>
      <c r="B2037" s="13"/>
      <c r="C2037" s="324"/>
      <c r="D2037" s="324"/>
      <c r="E2037" s="324"/>
      <c r="F2037" s="324"/>
      <c r="G2037" s="324"/>
      <c r="H2037" s="324"/>
      <c r="I2037" s="324"/>
      <c r="J2037" s="324"/>
      <c r="K2037" s="324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F2037" s="20"/>
      <c r="AG2037" s="13"/>
      <c r="AH2037" s="13"/>
      <c r="AI2037" s="13"/>
      <c r="AJ2037" s="13"/>
      <c r="AK2037" s="13"/>
      <c r="AL2037" s="13"/>
      <c r="AM2037" s="13"/>
      <c r="AN2037" s="13"/>
      <c r="AO2037" s="13"/>
      <c r="AP2037" s="13"/>
      <c r="AQ2037" s="13"/>
      <c r="AR2037" s="13"/>
      <c r="AS2037" s="13"/>
      <c r="AT2037" s="13"/>
      <c r="AU2037" s="13"/>
      <c r="AV2037" s="13"/>
      <c r="AW2037" s="13"/>
      <c r="AX2037" s="13"/>
      <c r="AY2037" s="13"/>
      <c r="AZ2037" s="13"/>
      <c r="BA2037" s="13"/>
      <c r="BB2037" s="13"/>
    </row>
    <row r="2038" spans="1:54" ht="12.75">
      <c r="A2038" s="13"/>
      <c r="B2038" s="13"/>
      <c r="C2038" s="324"/>
      <c r="D2038" s="324"/>
      <c r="E2038" s="324"/>
      <c r="F2038" s="324"/>
      <c r="G2038" s="324"/>
      <c r="H2038" s="324"/>
      <c r="I2038" s="324"/>
      <c r="J2038" s="324"/>
      <c r="K2038" s="324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F2038" s="20"/>
      <c r="AG2038" s="13"/>
      <c r="AH2038" s="13"/>
      <c r="AI2038" s="13"/>
      <c r="AJ2038" s="13"/>
      <c r="AK2038" s="13"/>
      <c r="AL2038" s="13"/>
      <c r="AM2038" s="13"/>
      <c r="AN2038" s="13"/>
      <c r="AO2038" s="13"/>
      <c r="AP2038" s="13"/>
      <c r="AQ2038" s="13"/>
      <c r="AR2038" s="13"/>
      <c r="AS2038" s="13"/>
      <c r="AT2038" s="13"/>
      <c r="AU2038" s="13"/>
      <c r="AV2038" s="13"/>
      <c r="AW2038" s="13"/>
      <c r="AX2038" s="13"/>
      <c r="AY2038" s="13"/>
      <c r="AZ2038" s="13"/>
      <c r="BA2038" s="13"/>
      <c r="BB2038" s="13"/>
    </row>
    <row r="2039" spans="1:54" ht="12.75">
      <c r="A2039" s="13"/>
      <c r="B2039" s="13"/>
      <c r="C2039" s="324"/>
      <c r="D2039" s="324"/>
      <c r="E2039" s="324"/>
      <c r="F2039" s="324"/>
      <c r="G2039" s="324"/>
      <c r="H2039" s="324"/>
      <c r="I2039" s="324"/>
      <c r="J2039" s="324"/>
      <c r="K2039" s="324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F2039" s="20"/>
      <c r="AG2039" s="13"/>
      <c r="AH2039" s="13"/>
      <c r="AI2039" s="13"/>
      <c r="AJ2039" s="13"/>
      <c r="AK2039" s="13"/>
      <c r="AL2039" s="13"/>
      <c r="AM2039" s="13"/>
      <c r="AN2039" s="13"/>
      <c r="AO2039" s="13"/>
      <c r="AP2039" s="13"/>
      <c r="AQ2039" s="13"/>
      <c r="AR2039" s="13"/>
      <c r="AS2039" s="13"/>
      <c r="AT2039" s="13"/>
      <c r="AU2039" s="13"/>
      <c r="AV2039" s="13"/>
      <c r="AW2039" s="13"/>
      <c r="AX2039" s="13"/>
      <c r="AY2039" s="13"/>
      <c r="AZ2039" s="13"/>
      <c r="BA2039" s="13"/>
      <c r="BB2039" s="13"/>
    </row>
    <row r="2040" spans="1:54" ht="12.75">
      <c r="A2040" s="13"/>
      <c r="B2040" s="13"/>
      <c r="C2040" s="324"/>
      <c r="D2040" s="324"/>
      <c r="E2040" s="324"/>
      <c r="F2040" s="324"/>
      <c r="G2040" s="324"/>
      <c r="H2040" s="324"/>
      <c r="I2040" s="324"/>
      <c r="J2040" s="324"/>
      <c r="K2040" s="324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20"/>
      <c r="AG2040" s="13"/>
      <c r="AH2040" s="13"/>
      <c r="AI2040" s="13"/>
      <c r="AJ2040" s="13"/>
      <c r="AK2040" s="13"/>
      <c r="AL2040" s="13"/>
      <c r="AM2040" s="13"/>
      <c r="AN2040" s="13"/>
      <c r="AO2040" s="13"/>
      <c r="AP2040" s="13"/>
      <c r="AQ2040" s="13"/>
      <c r="AR2040" s="13"/>
      <c r="AS2040" s="13"/>
      <c r="AT2040" s="13"/>
      <c r="AU2040" s="13"/>
      <c r="AV2040" s="13"/>
      <c r="AW2040" s="13"/>
      <c r="AX2040" s="13"/>
      <c r="AY2040" s="13"/>
      <c r="AZ2040" s="13"/>
      <c r="BA2040" s="13"/>
      <c r="BB2040" s="13"/>
    </row>
    <row r="2041" spans="1:54" ht="12.75">
      <c r="A2041" s="13"/>
      <c r="B2041" s="13"/>
      <c r="C2041" s="324"/>
      <c r="D2041" s="324"/>
      <c r="E2041" s="324"/>
      <c r="F2041" s="324"/>
      <c r="G2041" s="324"/>
      <c r="H2041" s="324"/>
      <c r="I2041" s="324"/>
      <c r="J2041" s="324"/>
      <c r="K2041" s="324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F2041" s="20"/>
      <c r="AG2041" s="13"/>
      <c r="AH2041" s="13"/>
      <c r="AI2041" s="13"/>
      <c r="AJ2041" s="13"/>
      <c r="AK2041" s="13"/>
      <c r="AL2041" s="13"/>
      <c r="AM2041" s="13"/>
      <c r="AN2041" s="13"/>
      <c r="AO2041" s="13"/>
      <c r="AP2041" s="13"/>
      <c r="AQ2041" s="13"/>
      <c r="AR2041" s="13"/>
      <c r="AS2041" s="13"/>
      <c r="AT2041" s="13"/>
      <c r="AU2041" s="13"/>
      <c r="AV2041" s="13"/>
      <c r="AW2041" s="13"/>
      <c r="AX2041" s="13"/>
      <c r="AY2041" s="13"/>
      <c r="AZ2041" s="13"/>
      <c r="BA2041" s="13"/>
      <c r="BB2041" s="13"/>
    </row>
    <row r="2042" spans="1:54" ht="12.75">
      <c r="A2042" s="13"/>
      <c r="B2042" s="13"/>
      <c r="C2042" s="324"/>
      <c r="D2042" s="324"/>
      <c r="E2042" s="324"/>
      <c r="F2042" s="324"/>
      <c r="G2042" s="324"/>
      <c r="H2042" s="324"/>
      <c r="I2042" s="324"/>
      <c r="J2042" s="324"/>
      <c r="K2042" s="324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F2042" s="20"/>
      <c r="AG2042" s="13"/>
      <c r="AH2042" s="13"/>
      <c r="AI2042" s="13"/>
      <c r="AJ2042" s="13"/>
      <c r="AK2042" s="13"/>
      <c r="AL2042" s="13"/>
      <c r="AM2042" s="13"/>
      <c r="AN2042" s="13"/>
      <c r="AO2042" s="13"/>
      <c r="AP2042" s="13"/>
      <c r="AQ2042" s="13"/>
      <c r="AR2042" s="13"/>
      <c r="AS2042" s="13"/>
      <c r="AT2042" s="13"/>
      <c r="AU2042" s="13"/>
      <c r="AV2042" s="13"/>
      <c r="AW2042" s="13"/>
      <c r="AX2042" s="13"/>
      <c r="AY2042" s="13"/>
      <c r="AZ2042" s="13"/>
      <c r="BA2042" s="13"/>
      <c r="BB2042" s="13"/>
    </row>
    <row r="2043" spans="1:54" ht="12.75">
      <c r="A2043" s="13"/>
      <c r="B2043" s="13"/>
      <c r="C2043" s="324"/>
      <c r="D2043" s="324"/>
      <c r="E2043" s="324"/>
      <c r="F2043" s="324"/>
      <c r="G2043" s="324"/>
      <c r="H2043" s="324"/>
      <c r="I2043" s="324"/>
      <c r="J2043" s="324"/>
      <c r="K2043" s="324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F2043" s="20"/>
      <c r="AG2043" s="13"/>
      <c r="AH2043" s="13"/>
      <c r="AI2043" s="13"/>
      <c r="AJ2043" s="13"/>
      <c r="AK2043" s="13"/>
      <c r="AL2043" s="13"/>
      <c r="AM2043" s="13"/>
      <c r="AN2043" s="13"/>
      <c r="AO2043" s="13"/>
      <c r="AP2043" s="13"/>
      <c r="AQ2043" s="13"/>
      <c r="AR2043" s="13"/>
      <c r="AS2043" s="13"/>
      <c r="AT2043" s="13"/>
      <c r="AU2043" s="13"/>
      <c r="AV2043" s="13"/>
      <c r="AW2043" s="13"/>
      <c r="AX2043" s="13"/>
      <c r="AY2043" s="13"/>
      <c r="AZ2043" s="13"/>
      <c r="BA2043" s="13"/>
      <c r="BB2043" s="13"/>
    </row>
    <row r="2044" spans="1:54" ht="12.75">
      <c r="A2044" s="13"/>
      <c r="B2044" s="13"/>
      <c r="C2044" s="324"/>
      <c r="D2044" s="324"/>
      <c r="E2044" s="324"/>
      <c r="F2044" s="324"/>
      <c r="G2044" s="324"/>
      <c r="H2044" s="324"/>
      <c r="I2044" s="324"/>
      <c r="J2044" s="324"/>
      <c r="K2044" s="324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F2044" s="20"/>
      <c r="AG2044" s="13"/>
      <c r="AH2044" s="13"/>
      <c r="AI2044" s="13"/>
      <c r="AJ2044" s="13"/>
      <c r="AK2044" s="13"/>
      <c r="AL2044" s="13"/>
      <c r="AM2044" s="13"/>
      <c r="AN2044" s="13"/>
      <c r="AO2044" s="13"/>
      <c r="AP2044" s="13"/>
      <c r="AQ2044" s="13"/>
      <c r="AR2044" s="13"/>
      <c r="AS2044" s="13"/>
      <c r="AT2044" s="13"/>
      <c r="AU2044" s="13"/>
      <c r="AV2044" s="13"/>
      <c r="AW2044" s="13"/>
      <c r="AX2044" s="13"/>
      <c r="AY2044" s="13"/>
      <c r="AZ2044" s="13"/>
      <c r="BA2044" s="13"/>
      <c r="BB2044" s="13"/>
    </row>
    <row r="2045" spans="1:54" ht="12.75">
      <c r="A2045" s="13"/>
      <c r="B2045" s="13"/>
      <c r="C2045" s="324"/>
      <c r="D2045" s="324"/>
      <c r="E2045" s="324"/>
      <c r="F2045" s="324"/>
      <c r="G2045" s="324"/>
      <c r="H2045" s="324"/>
      <c r="I2045" s="324"/>
      <c r="J2045" s="324"/>
      <c r="K2045" s="324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F2045" s="20"/>
      <c r="AG2045" s="13"/>
      <c r="AH2045" s="13"/>
      <c r="AI2045" s="13"/>
      <c r="AJ2045" s="13"/>
      <c r="AK2045" s="13"/>
      <c r="AL2045" s="13"/>
      <c r="AM2045" s="13"/>
      <c r="AN2045" s="13"/>
      <c r="AO2045" s="13"/>
      <c r="AP2045" s="13"/>
      <c r="AQ2045" s="13"/>
      <c r="AR2045" s="13"/>
      <c r="AS2045" s="13"/>
      <c r="AT2045" s="13"/>
      <c r="AU2045" s="13"/>
      <c r="AV2045" s="13"/>
      <c r="AW2045" s="13"/>
      <c r="AX2045" s="13"/>
      <c r="AY2045" s="13"/>
      <c r="AZ2045" s="13"/>
      <c r="BA2045" s="13"/>
      <c r="BB2045" s="13"/>
    </row>
    <row r="2046" spans="1:54" ht="12.75">
      <c r="A2046" s="13"/>
      <c r="B2046" s="13"/>
      <c r="C2046" s="324"/>
      <c r="D2046" s="324"/>
      <c r="E2046" s="324"/>
      <c r="F2046" s="324"/>
      <c r="G2046" s="324"/>
      <c r="H2046" s="324"/>
      <c r="I2046" s="324"/>
      <c r="J2046" s="324"/>
      <c r="K2046" s="324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F2046" s="20"/>
      <c r="AG2046" s="13"/>
      <c r="AH2046" s="13"/>
      <c r="AI2046" s="13"/>
      <c r="AJ2046" s="13"/>
      <c r="AK2046" s="13"/>
      <c r="AL2046" s="13"/>
      <c r="AM2046" s="13"/>
      <c r="AN2046" s="13"/>
      <c r="AO2046" s="13"/>
      <c r="AP2046" s="13"/>
      <c r="AQ2046" s="13"/>
      <c r="AR2046" s="13"/>
      <c r="AS2046" s="13"/>
      <c r="AT2046" s="13"/>
      <c r="AU2046" s="13"/>
      <c r="AV2046" s="13"/>
      <c r="AW2046" s="13"/>
      <c r="AX2046" s="13"/>
      <c r="AY2046" s="13"/>
      <c r="AZ2046" s="13"/>
      <c r="BA2046" s="13"/>
      <c r="BB2046" s="13"/>
    </row>
    <row r="2047" spans="1:54" ht="12.75">
      <c r="A2047" s="13"/>
      <c r="B2047" s="13"/>
      <c r="C2047" s="324"/>
      <c r="D2047" s="324"/>
      <c r="E2047" s="324"/>
      <c r="F2047" s="324"/>
      <c r="G2047" s="324"/>
      <c r="H2047" s="324"/>
      <c r="I2047" s="324"/>
      <c r="J2047" s="324"/>
      <c r="K2047" s="324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20"/>
      <c r="AG2047" s="13"/>
      <c r="AH2047" s="13"/>
      <c r="AI2047" s="13"/>
      <c r="AJ2047" s="13"/>
      <c r="AK2047" s="13"/>
      <c r="AL2047" s="13"/>
      <c r="AM2047" s="13"/>
      <c r="AN2047" s="13"/>
      <c r="AO2047" s="13"/>
      <c r="AP2047" s="13"/>
      <c r="AQ2047" s="13"/>
      <c r="AR2047" s="13"/>
      <c r="AS2047" s="13"/>
      <c r="AT2047" s="13"/>
      <c r="AU2047" s="13"/>
      <c r="AV2047" s="13"/>
      <c r="AW2047" s="13"/>
      <c r="AX2047" s="13"/>
      <c r="AY2047" s="13"/>
      <c r="AZ2047" s="13"/>
      <c r="BA2047" s="13"/>
      <c r="BB2047" s="13"/>
    </row>
    <row r="2048" spans="1:54" ht="12.75">
      <c r="A2048" s="13"/>
      <c r="B2048" s="13"/>
      <c r="C2048" s="324"/>
      <c r="D2048" s="324"/>
      <c r="E2048" s="324"/>
      <c r="F2048" s="324"/>
      <c r="G2048" s="324"/>
      <c r="H2048" s="324"/>
      <c r="I2048" s="324"/>
      <c r="J2048" s="324"/>
      <c r="K2048" s="324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F2048" s="20"/>
      <c r="AG2048" s="13"/>
      <c r="AH2048" s="13"/>
      <c r="AI2048" s="13"/>
      <c r="AJ2048" s="13"/>
      <c r="AK2048" s="13"/>
      <c r="AL2048" s="13"/>
      <c r="AM2048" s="13"/>
      <c r="AN2048" s="13"/>
      <c r="AO2048" s="13"/>
      <c r="AP2048" s="13"/>
      <c r="AQ2048" s="13"/>
      <c r="AR2048" s="13"/>
      <c r="AS2048" s="13"/>
      <c r="AT2048" s="13"/>
      <c r="AU2048" s="13"/>
      <c r="AV2048" s="13"/>
      <c r="AW2048" s="13"/>
      <c r="AX2048" s="13"/>
      <c r="AY2048" s="13"/>
      <c r="AZ2048" s="13"/>
      <c r="BA2048" s="13"/>
      <c r="BB2048" s="13"/>
    </row>
    <row r="2049" spans="1:54" ht="12.75">
      <c r="A2049" s="13"/>
      <c r="B2049" s="13"/>
      <c r="C2049" s="324"/>
      <c r="D2049" s="324"/>
      <c r="E2049" s="324"/>
      <c r="F2049" s="324"/>
      <c r="G2049" s="324"/>
      <c r="H2049" s="324"/>
      <c r="I2049" s="324"/>
      <c r="J2049" s="324"/>
      <c r="K2049" s="324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F2049" s="20"/>
      <c r="AG2049" s="13"/>
      <c r="AH2049" s="13"/>
      <c r="AI2049" s="13"/>
      <c r="AJ2049" s="13"/>
      <c r="AK2049" s="13"/>
      <c r="AL2049" s="13"/>
      <c r="AM2049" s="13"/>
      <c r="AN2049" s="13"/>
      <c r="AO2049" s="13"/>
      <c r="AP2049" s="13"/>
      <c r="AQ2049" s="13"/>
      <c r="AR2049" s="13"/>
      <c r="AS2049" s="13"/>
      <c r="AT2049" s="13"/>
      <c r="AU2049" s="13"/>
      <c r="AV2049" s="13"/>
      <c r="AW2049" s="13"/>
      <c r="AX2049" s="13"/>
      <c r="AY2049" s="13"/>
      <c r="AZ2049" s="13"/>
      <c r="BA2049" s="13"/>
      <c r="BB2049" s="13"/>
    </row>
    <row r="2050" spans="1:54" ht="12.75">
      <c r="A2050" s="13"/>
      <c r="B2050" s="13"/>
      <c r="C2050" s="324"/>
      <c r="D2050" s="324"/>
      <c r="E2050" s="324"/>
      <c r="F2050" s="324"/>
      <c r="G2050" s="324"/>
      <c r="H2050" s="324"/>
      <c r="I2050" s="324"/>
      <c r="J2050" s="324"/>
      <c r="K2050" s="324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F2050" s="20"/>
      <c r="AG2050" s="13"/>
      <c r="AH2050" s="13"/>
      <c r="AI2050" s="13"/>
      <c r="AJ2050" s="13"/>
      <c r="AK2050" s="13"/>
      <c r="AL2050" s="13"/>
      <c r="AM2050" s="13"/>
      <c r="AN2050" s="13"/>
      <c r="AO2050" s="13"/>
      <c r="AP2050" s="13"/>
      <c r="AQ2050" s="13"/>
      <c r="AR2050" s="13"/>
      <c r="AS2050" s="13"/>
      <c r="AT2050" s="13"/>
      <c r="AU2050" s="13"/>
      <c r="AV2050" s="13"/>
      <c r="AW2050" s="13"/>
      <c r="AX2050" s="13"/>
      <c r="AY2050" s="13"/>
      <c r="AZ2050" s="13"/>
      <c r="BA2050" s="13"/>
      <c r="BB2050" s="13"/>
    </row>
    <row r="2051" spans="1:54" ht="12.75">
      <c r="A2051" s="13"/>
      <c r="B2051" s="13"/>
      <c r="C2051" s="324"/>
      <c r="D2051" s="324"/>
      <c r="E2051" s="324"/>
      <c r="F2051" s="324"/>
      <c r="G2051" s="324"/>
      <c r="H2051" s="324"/>
      <c r="I2051" s="324"/>
      <c r="J2051" s="324"/>
      <c r="K2051" s="324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20"/>
      <c r="AG2051" s="13"/>
      <c r="AH2051" s="13"/>
      <c r="AI2051" s="13"/>
      <c r="AJ2051" s="13"/>
      <c r="AK2051" s="13"/>
      <c r="AL2051" s="13"/>
      <c r="AM2051" s="13"/>
      <c r="AN2051" s="13"/>
      <c r="AO2051" s="13"/>
      <c r="AP2051" s="13"/>
      <c r="AQ2051" s="13"/>
      <c r="AR2051" s="13"/>
      <c r="AS2051" s="13"/>
      <c r="AT2051" s="13"/>
      <c r="AU2051" s="13"/>
      <c r="AV2051" s="13"/>
      <c r="AW2051" s="13"/>
      <c r="AX2051" s="13"/>
      <c r="AY2051" s="13"/>
      <c r="AZ2051" s="13"/>
      <c r="BA2051" s="13"/>
      <c r="BB2051" s="13"/>
    </row>
    <row r="2052" spans="1:54" ht="12.75">
      <c r="A2052" s="13"/>
      <c r="B2052" s="13"/>
      <c r="C2052" s="324"/>
      <c r="D2052" s="324"/>
      <c r="E2052" s="324"/>
      <c r="F2052" s="324"/>
      <c r="G2052" s="324"/>
      <c r="H2052" s="324"/>
      <c r="I2052" s="324"/>
      <c r="J2052" s="324"/>
      <c r="K2052" s="324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F2052" s="20"/>
      <c r="AG2052" s="13"/>
      <c r="AH2052" s="13"/>
      <c r="AI2052" s="13"/>
      <c r="AJ2052" s="13"/>
      <c r="AK2052" s="13"/>
      <c r="AL2052" s="13"/>
      <c r="AM2052" s="13"/>
      <c r="AN2052" s="13"/>
      <c r="AO2052" s="13"/>
      <c r="AP2052" s="13"/>
      <c r="AQ2052" s="13"/>
      <c r="AR2052" s="13"/>
      <c r="AS2052" s="13"/>
      <c r="AT2052" s="13"/>
      <c r="AU2052" s="13"/>
      <c r="AV2052" s="13"/>
      <c r="AW2052" s="13"/>
      <c r="AX2052" s="13"/>
      <c r="AY2052" s="13"/>
      <c r="AZ2052" s="13"/>
      <c r="BA2052" s="13"/>
      <c r="BB2052" s="13"/>
    </row>
    <row r="2053" spans="1:54" ht="12.75">
      <c r="A2053" s="13"/>
      <c r="B2053" s="13"/>
      <c r="C2053" s="324"/>
      <c r="D2053" s="324"/>
      <c r="E2053" s="324"/>
      <c r="F2053" s="324"/>
      <c r="G2053" s="324"/>
      <c r="H2053" s="324"/>
      <c r="I2053" s="324"/>
      <c r="J2053" s="324"/>
      <c r="K2053" s="324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20"/>
      <c r="AG2053" s="13"/>
      <c r="AH2053" s="13"/>
      <c r="AI2053" s="13"/>
      <c r="AJ2053" s="13"/>
      <c r="AK2053" s="13"/>
      <c r="AL2053" s="13"/>
      <c r="AM2053" s="13"/>
      <c r="AN2053" s="13"/>
      <c r="AO2053" s="13"/>
      <c r="AP2053" s="13"/>
      <c r="AQ2053" s="13"/>
      <c r="AR2053" s="13"/>
      <c r="AS2053" s="13"/>
      <c r="AT2053" s="13"/>
      <c r="AU2053" s="13"/>
      <c r="AV2053" s="13"/>
      <c r="AW2053" s="13"/>
      <c r="AX2053" s="13"/>
      <c r="AY2053" s="13"/>
      <c r="AZ2053" s="13"/>
      <c r="BA2053" s="13"/>
      <c r="BB2053" s="13"/>
    </row>
    <row r="2054" spans="1:54" ht="12.75">
      <c r="A2054" s="13"/>
      <c r="B2054" s="13"/>
      <c r="C2054" s="324"/>
      <c r="D2054" s="324"/>
      <c r="E2054" s="324"/>
      <c r="F2054" s="324"/>
      <c r="G2054" s="324"/>
      <c r="H2054" s="324"/>
      <c r="I2054" s="324"/>
      <c r="J2054" s="324"/>
      <c r="K2054" s="324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F2054" s="20"/>
      <c r="AG2054" s="13"/>
      <c r="AH2054" s="13"/>
      <c r="AI2054" s="13"/>
      <c r="AJ2054" s="13"/>
      <c r="AK2054" s="13"/>
      <c r="AL2054" s="13"/>
      <c r="AM2054" s="13"/>
      <c r="AN2054" s="13"/>
      <c r="AO2054" s="13"/>
      <c r="AP2054" s="13"/>
      <c r="AQ2054" s="13"/>
      <c r="AR2054" s="13"/>
      <c r="AS2054" s="13"/>
      <c r="AT2054" s="13"/>
      <c r="AU2054" s="13"/>
      <c r="AV2054" s="13"/>
      <c r="AW2054" s="13"/>
      <c r="AX2054" s="13"/>
      <c r="AY2054" s="13"/>
      <c r="AZ2054" s="13"/>
      <c r="BA2054" s="13"/>
      <c r="BB2054" s="13"/>
    </row>
    <row r="2055" spans="1:54" ht="12.75">
      <c r="A2055" s="13"/>
      <c r="B2055" s="13"/>
      <c r="C2055" s="324"/>
      <c r="D2055" s="324"/>
      <c r="E2055" s="324"/>
      <c r="F2055" s="324"/>
      <c r="G2055" s="324"/>
      <c r="H2055" s="324"/>
      <c r="I2055" s="324"/>
      <c r="J2055" s="324"/>
      <c r="K2055" s="324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F2055" s="20"/>
      <c r="AG2055" s="13"/>
      <c r="AH2055" s="13"/>
      <c r="AI2055" s="13"/>
      <c r="AJ2055" s="13"/>
      <c r="AK2055" s="13"/>
      <c r="AL2055" s="13"/>
      <c r="AM2055" s="13"/>
      <c r="AN2055" s="13"/>
      <c r="AO2055" s="13"/>
      <c r="AP2055" s="13"/>
      <c r="AQ2055" s="13"/>
      <c r="AR2055" s="13"/>
      <c r="AS2055" s="13"/>
      <c r="AT2055" s="13"/>
      <c r="AU2055" s="13"/>
      <c r="AV2055" s="13"/>
      <c r="AW2055" s="13"/>
      <c r="AX2055" s="13"/>
      <c r="AY2055" s="13"/>
      <c r="AZ2055" s="13"/>
      <c r="BA2055" s="13"/>
      <c r="BB2055" s="13"/>
    </row>
    <row r="2056" spans="1:54" ht="12.75">
      <c r="A2056" s="13"/>
      <c r="B2056" s="13"/>
      <c r="C2056" s="324"/>
      <c r="D2056" s="324"/>
      <c r="E2056" s="324"/>
      <c r="F2056" s="324"/>
      <c r="G2056" s="324"/>
      <c r="H2056" s="324"/>
      <c r="I2056" s="324"/>
      <c r="J2056" s="324"/>
      <c r="K2056" s="324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20"/>
      <c r="AG2056" s="13"/>
      <c r="AH2056" s="13"/>
      <c r="AI2056" s="13"/>
      <c r="AJ2056" s="13"/>
      <c r="AK2056" s="13"/>
      <c r="AL2056" s="13"/>
      <c r="AM2056" s="13"/>
      <c r="AN2056" s="13"/>
      <c r="AO2056" s="13"/>
      <c r="AP2056" s="13"/>
      <c r="AQ2056" s="13"/>
      <c r="AR2056" s="13"/>
      <c r="AS2056" s="13"/>
      <c r="AT2056" s="13"/>
      <c r="AU2056" s="13"/>
      <c r="AV2056" s="13"/>
      <c r="AW2056" s="13"/>
      <c r="AX2056" s="13"/>
      <c r="AY2056" s="13"/>
      <c r="AZ2056" s="13"/>
      <c r="BA2056" s="13"/>
      <c r="BB2056" s="13"/>
    </row>
    <row r="2057" spans="1:54" ht="12.75">
      <c r="A2057" s="13"/>
      <c r="B2057" s="13"/>
      <c r="C2057" s="324"/>
      <c r="D2057" s="324"/>
      <c r="E2057" s="324"/>
      <c r="F2057" s="324"/>
      <c r="G2057" s="324"/>
      <c r="H2057" s="324"/>
      <c r="I2057" s="324"/>
      <c r="J2057" s="324"/>
      <c r="K2057" s="324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F2057" s="20"/>
      <c r="AG2057" s="13"/>
      <c r="AH2057" s="13"/>
      <c r="AI2057" s="13"/>
      <c r="AJ2057" s="13"/>
      <c r="AK2057" s="13"/>
      <c r="AL2057" s="13"/>
      <c r="AM2057" s="13"/>
      <c r="AN2057" s="13"/>
      <c r="AO2057" s="13"/>
      <c r="AP2057" s="13"/>
      <c r="AQ2057" s="13"/>
      <c r="AR2057" s="13"/>
      <c r="AS2057" s="13"/>
      <c r="AT2057" s="13"/>
      <c r="AU2057" s="13"/>
      <c r="AV2057" s="13"/>
      <c r="AW2057" s="13"/>
      <c r="AX2057" s="13"/>
      <c r="AY2057" s="13"/>
      <c r="AZ2057" s="13"/>
      <c r="BA2057" s="13"/>
      <c r="BB2057" s="13"/>
    </row>
    <row r="2058" spans="1:54" ht="12.75">
      <c r="A2058" s="13"/>
      <c r="B2058" s="13"/>
      <c r="C2058" s="324"/>
      <c r="D2058" s="324"/>
      <c r="E2058" s="324"/>
      <c r="F2058" s="324"/>
      <c r="G2058" s="324"/>
      <c r="H2058" s="324"/>
      <c r="I2058" s="324"/>
      <c r="J2058" s="324"/>
      <c r="K2058" s="324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20"/>
      <c r="AG2058" s="13"/>
      <c r="AH2058" s="13"/>
      <c r="AI2058" s="13"/>
      <c r="AJ2058" s="13"/>
      <c r="AK2058" s="13"/>
      <c r="AL2058" s="13"/>
      <c r="AM2058" s="13"/>
      <c r="AN2058" s="13"/>
      <c r="AO2058" s="13"/>
      <c r="AP2058" s="13"/>
      <c r="AQ2058" s="13"/>
      <c r="AR2058" s="13"/>
      <c r="AS2058" s="13"/>
      <c r="AT2058" s="13"/>
      <c r="AU2058" s="13"/>
      <c r="AV2058" s="13"/>
      <c r="AW2058" s="13"/>
      <c r="AX2058" s="13"/>
      <c r="AY2058" s="13"/>
      <c r="AZ2058" s="13"/>
      <c r="BA2058" s="13"/>
      <c r="BB2058" s="13"/>
    </row>
    <row r="2059" spans="1:54" ht="12.75">
      <c r="A2059" s="13"/>
      <c r="B2059" s="13"/>
      <c r="C2059" s="324"/>
      <c r="D2059" s="324"/>
      <c r="E2059" s="324"/>
      <c r="F2059" s="324"/>
      <c r="G2059" s="324"/>
      <c r="H2059" s="324"/>
      <c r="I2059" s="324"/>
      <c r="J2059" s="324"/>
      <c r="K2059" s="324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20"/>
      <c r="AG2059" s="13"/>
      <c r="AH2059" s="13"/>
      <c r="AI2059" s="13"/>
      <c r="AJ2059" s="13"/>
      <c r="AK2059" s="13"/>
      <c r="AL2059" s="13"/>
      <c r="AM2059" s="13"/>
      <c r="AN2059" s="13"/>
      <c r="AO2059" s="13"/>
      <c r="AP2059" s="13"/>
      <c r="AQ2059" s="13"/>
      <c r="AR2059" s="13"/>
      <c r="AS2059" s="13"/>
      <c r="AT2059" s="13"/>
      <c r="AU2059" s="13"/>
      <c r="AV2059" s="13"/>
      <c r="AW2059" s="13"/>
      <c r="AX2059" s="13"/>
      <c r="AY2059" s="13"/>
      <c r="AZ2059" s="13"/>
      <c r="BA2059" s="13"/>
      <c r="BB2059" s="13"/>
    </row>
    <row r="2060" spans="1:54" ht="12.75">
      <c r="A2060" s="13"/>
      <c r="B2060" s="13"/>
      <c r="C2060" s="324"/>
      <c r="D2060" s="324"/>
      <c r="E2060" s="324"/>
      <c r="F2060" s="324"/>
      <c r="G2060" s="324"/>
      <c r="H2060" s="324"/>
      <c r="I2060" s="324"/>
      <c r="J2060" s="324"/>
      <c r="K2060" s="324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F2060" s="20"/>
      <c r="AG2060" s="13"/>
      <c r="AH2060" s="13"/>
      <c r="AI2060" s="13"/>
      <c r="AJ2060" s="13"/>
      <c r="AK2060" s="13"/>
      <c r="AL2060" s="13"/>
      <c r="AM2060" s="13"/>
      <c r="AN2060" s="13"/>
      <c r="AO2060" s="13"/>
      <c r="AP2060" s="13"/>
      <c r="AQ2060" s="13"/>
      <c r="AR2060" s="13"/>
      <c r="AS2060" s="13"/>
      <c r="AT2060" s="13"/>
      <c r="AU2060" s="13"/>
      <c r="AV2060" s="13"/>
      <c r="AW2060" s="13"/>
      <c r="AX2060" s="13"/>
      <c r="AY2060" s="13"/>
      <c r="AZ2060" s="13"/>
      <c r="BA2060" s="13"/>
      <c r="BB2060" s="13"/>
    </row>
    <row r="2061" spans="1:54" ht="12.75">
      <c r="A2061" s="13"/>
      <c r="B2061" s="13"/>
      <c r="C2061" s="324"/>
      <c r="D2061" s="324"/>
      <c r="E2061" s="324"/>
      <c r="F2061" s="324"/>
      <c r="G2061" s="324"/>
      <c r="H2061" s="324"/>
      <c r="I2061" s="324"/>
      <c r="J2061" s="324"/>
      <c r="K2061" s="324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20"/>
      <c r="AG2061" s="13"/>
      <c r="AH2061" s="13"/>
      <c r="AI2061" s="13"/>
      <c r="AJ2061" s="13"/>
      <c r="AK2061" s="13"/>
      <c r="AL2061" s="13"/>
      <c r="AM2061" s="13"/>
      <c r="AN2061" s="13"/>
      <c r="AO2061" s="13"/>
      <c r="AP2061" s="13"/>
      <c r="AQ2061" s="13"/>
      <c r="AR2061" s="13"/>
      <c r="AS2061" s="13"/>
      <c r="AT2061" s="13"/>
      <c r="AU2061" s="13"/>
      <c r="AV2061" s="13"/>
      <c r="AW2061" s="13"/>
      <c r="AX2061" s="13"/>
      <c r="AY2061" s="13"/>
      <c r="AZ2061" s="13"/>
      <c r="BA2061" s="13"/>
      <c r="BB2061" s="13"/>
    </row>
    <row r="2062" spans="1:54" ht="12.75">
      <c r="A2062" s="13"/>
      <c r="B2062" s="13"/>
      <c r="C2062" s="324"/>
      <c r="D2062" s="324"/>
      <c r="E2062" s="324"/>
      <c r="F2062" s="324"/>
      <c r="G2062" s="324"/>
      <c r="H2062" s="324"/>
      <c r="I2062" s="324"/>
      <c r="J2062" s="324"/>
      <c r="K2062" s="324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20"/>
      <c r="AG2062" s="13"/>
      <c r="AH2062" s="13"/>
      <c r="AI2062" s="13"/>
      <c r="AJ2062" s="13"/>
      <c r="AK2062" s="13"/>
      <c r="AL2062" s="13"/>
      <c r="AM2062" s="13"/>
      <c r="AN2062" s="13"/>
      <c r="AO2062" s="13"/>
      <c r="AP2062" s="13"/>
      <c r="AQ2062" s="13"/>
      <c r="AR2062" s="13"/>
      <c r="AS2062" s="13"/>
      <c r="AT2062" s="13"/>
      <c r="AU2062" s="13"/>
      <c r="AV2062" s="13"/>
      <c r="AW2062" s="13"/>
      <c r="AX2062" s="13"/>
      <c r="AY2062" s="13"/>
      <c r="AZ2062" s="13"/>
      <c r="BA2062" s="13"/>
      <c r="BB2062" s="13"/>
    </row>
    <row r="2063" spans="1:54" ht="12.75">
      <c r="A2063" s="13"/>
      <c r="B2063" s="13"/>
      <c r="C2063" s="324"/>
      <c r="D2063" s="324"/>
      <c r="E2063" s="324"/>
      <c r="F2063" s="324"/>
      <c r="G2063" s="324"/>
      <c r="H2063" s="324"/>
      <c r="I2063" s="324"/>
      <c r="J2063" s="324"/>
      <c r="K2063" s="324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F2063" s="20"/>
      <c r="AG2063" s="13"/>
      <c r="AH2063" s="13"/>
      <c r="AI2063" s="13"/>
      <c r="AJ2063" s="13"/>
      <c r="AK2063" s="13"/>
      <c r="AL2063" s="13"/>
      <c r="AM2063" s="13"/>
      <c r="AN2063" s="13"/>
      <c r="AO2063" s="13"/>
      <c r="AP2063" s="13"/>
      <c r="AQ2063" s="13"/>
      <c r="AR2063" s="13"/>
      <c r="AS2063" s="13"/>
      <c r="AT2063" s="13"/>
      <c r="AU2063" s="13"/>
      <c r="AV2063" s="13"/>
      <c r="AW2063" s="13"/>
      <c r="AX2063" s="13"/>
      <c r="AY2063" s="13"/>
      <c r="AZ2063" s="13"/>
      <c r="BA2063" s="13"/>
      <c r="BB2063" s="13"/>
    </row>
    <row r="2064" spans="1:54" ht="12.75">
      <c r="A2064" s="13"/>
      <c r="B2064" s="13"/>
      <c r="C2064" s="324"/>
      <c r="D2064" s="324"/>
      <c r="E2064" s="324"/>
      <c r="F2064" s="324"/>
      <c r="G2064" s="324"/>
      <c r="H2064" s="324"/>
      <c r="I2064" s="324"/>
      <c r="J2064" s="324"/>
      <c r="K2064" s="324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20"/>
      <c r="AG2064" s="13"/>
      <c r="AH2064" s="13"/>
      <c r="AI2064" s="13"/>
      <c r="AJ2064" s="13"/>
      <c r="AK2064" s="13"/>
      <c r="AL2064" s="13"/>
      <c r="AM2064" s="13"/>
      <c r="AN2064" s="13"/>
      <c r="AO2064" s="13"/>
      <c r="AP2064" s="13"/>
      <c r="AQ2064" s="13"/>
      <c r="AR2064" s="13"/>
      <c r="AS2064" s="13"/>
      <c r="AT2064" s="13"/>
      <c r="AU2064" s="13"/>
      <c r="AV2064" s="13"/>
      <c r="AW2064" s="13"/>
      <c r="AX2064" s="13"/>
      <c r="AY2064" s="13"/>
      <c r="AZ2064" s="13"/>
      <c r="BA2064" s="13"/>
      <c r="BB2064" s="13"/>
    </row>
    <row r="2065" spans="1:54" ht="12.75">
      <c r="A2065" s="13"/>
      <c r="B2065" s="13"/>
      <c r="C2065" s="324"/>
      <c r="D2065" s="324"/>
      <c r="E2065" s="324"/>
      <c r="F2065" s="324"/>
      <c r="G2065" s="324"/>
      <c r="H2065" s="324"/>
      <c r="I2065" s="324"/>
      <c r="J2065" s="324"/>
      <c r="K2065" s="324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F2065" s="20"/>
      <c r="AG2065" s="13"/>
      <c r="AH2065" s="13"/>
      <c r="AI2065" s="13"/>
      <c r="AJ2065" s="13"/>
      <c r="AK2065" s="13"/>
      <c r="AL2065" s="13"/>
      <c r="AM2065" s="13"/>
      <c r="AN2065" s="13"/>
      <c r="AO2065" s="13"/>
      <c r="AP2065" s="13"/>
      <c r="AQ2065" s="13"/>
      <c r="AR2065" s="13"/>
      <c r="AS2065" s="13"/>
      <c r="AT2065" s="13"/>
      <c r="AU2065" s="13"/>
      <c r="AV2065" s="13"/>
      <c r="AW2065" s="13"/>
      <c r="AX2065" s="13"/>
      <c r="AY2065" s="13"/>
      <c r="AZ2065" s="13"/>
      <c r="BA2065" s="13"/>
      <c r="BB2065" s="13"/>
    </row>
    <row r="2066" spans="1:54" ht="12.75">
      <c r="A2066" s="13"/>
      <c r="B2066" s="13"/>
      <c r="C2066" s="324"/>
      <c r="D2066" s="324"/>
      <c r="E2066" s="324"/>
      <c r="F2066" s="324"/>
      <c r="G2066" s="324"/>
      <c r="H2066" s="324"/>
      <c r="I2066" s="324"/>
      <c r="J2066" s="324"/>
      <c r="K2066" s="324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F2066" s="20"/>
      <c r="AG2066" s="13"/>
      <c r="AH2066" s="13"/>
      <c r="AI2066" s="13"/>
      <c r="AJ2066" s="13"/>
      <c r="AK2066" s="13"/>
      <c r="AL2066" s="13"/>
      <c r="AM2066" s="13"/>
      <c r="AN2066" s="13"/>
      <c r="AO2066" s="13"/>
      <c r="AP2066" s="13"/>
      <c r="AQ2066" s="13"/>
      <c r="AR2066" s="13"/>
      <c r="AS2066" s="13"/>
      <c r="AT2066" s="13"/>
      <c r="AU2066" s="13"/>
      <c r="AV2066" s="13"/>
      <c r="AW2066" s="13"/>
      <c r="AX2066" s="13"/>
      <c r="AY2066" s="13"/>
      <c r="AZ2066" s="13"/>
      <c r="BA2066" s="13"/>
      <c r="BB2066" s="13"/>
    </row>
    <row r="2067" spans="1:54" ht="12.75">
      <c r="A2067" s="13"/>
      <c r="B2067" s="13"/>
      <c r="C2067" s="324"/>
      <c r="D2067" s="324"/>
      <c r="E2067" s="324"/>
      <c r="F2067" s="324"/>
      <c r="G2067" s="324"/>
      <c r="H2067" s="324"/>
      <c r="I2067" s="324"/>
      <c r="J2067" s="324"/>
      <c r="K2067" s="324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20"/>
      <c r="AG2067" s="13"/>
      <c r="AH2067" s="13"/>
      <c r="AI2067" s="13"/>
      <c r="AJ2067" s="13"/>
      <c r="AK2067" s="13"/>
      <c r="AL2067" s="13"/>
      <c r="AM2067" s="13"/>
      <c r="AN2067" s="13"/>
      <c r="AO2067" s="13"/>
      <c r="AP2067" s="13"/>
      <c r="AQ2067" s="13"/>
      <c r="AR2067" s="13"/>
      <c r="AS2067" s="13"/>
      <c r="AT2067" s="13"/>
      <c r="AU2067" s="13"/>
      <c r="AV2067" s="13"/>
      <c r="AW2067" s="13"/>
      <c r="AX2067" s="13"/>
      <c r="AY2067" s="13"/>
      <c r="AZ2067" s="13"/>
      <c r="BA2067" s="13"/>
      <c r="BB2067" s="13"/>
    </row>
    <row r="2068" spans="1:54" ht="12.75">
      <c r="A2068" s="13"/>
      <c r="B2068" s="13"/>
      <c r="C2068" s="324"/>
      <c r="D2068" s="324"/>
      <c r="E2068" s="324"/>
      <c r="F2068" s="324"/>
      <c r="G2068" s="324"/>
      <c r="H2068" s="324"/>
      <c r="I2068" s="324"/>
      <c r="J2068" s="324"/>
      <c r="K2068" s="324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20"/>
      <c r="AG2068" s="13"/>
      <c r="AH2068" s="13"/>
      <c r="AI2068" s="13"/>
      <c r="AJ2068" s="13"/>
      <c r="AK2068" s="13"/>
      <c r="AL2068" s="13"/>
      <c r="AM2068" s="13"/>
      <c r="AN2068" s="13"/>
      <c r="AO2068" s="13"/>
      <c r="AP2068" s="13"/>
      <c r="AQ2068" s="13"/>
      <c r="AR2068" s="13"/>
      <c r="AS2068" s="13"/>
      <c r="AT2068" s="13"/>
      <c r="AU2068" s="13"/>
      <c r="AV2068" s="13"/>
      <c r="AW2068" s="13"/>
      <c r="AX2068" s="13"/>
      <c r="AY2068" s="13"/>
      <c r="AZ2068" s="13"/>
      <c r="BA2068" s="13"/>
      <c r="BB2068" s="13"/>
    </row>
    <row r="2069" spans="1:54" ht="12.75">
      <c r="A2069" s="13"/>
      <c r="B2069" s="13"/>
      <c r="C2069" s="324"/>
      <c r="D2069" s="324"/>
      <c r="E2069" s="324"/>
      <c r="F2069" s="324"/>
      <c r="G2069" s="324"/>
      <c r="H2069" s="324"/>
      <c r="I2069" s="324"/>
      <c r="J2069" s="324"/>
      <c r="K2069" s="324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F2069" s="20"/>
      <c r="AG2069" s="13"/>
      <c r="AH2069" s="13"/>
      <c r="AI2069" s="13"/>
      <c r="AJ2069" s="13"/>
      <c r="AK2069" s="13"/>
      <c r="AL2069" s="13"/>
      <c r="AM2069" s="13"/>
      <c r="AN2069" s="13"/>
      <c r="AO2069" s="13"/>
      <c r="AP2069" s="13"/>
      <c r="AQ2069" s="13"/>
      <c r="AR2069" s="13"/>
      <c r="AS2069" s="13"/>
      <c r="AT2069" s="13"/>
      <c r="AU2069" s="13"/>
      <c r="AV2069" s="13"/>
      <c r="AW2069" s="13"/>
      <c r="AX2069" s="13"/>
      <c r="AY2069" s="13"/>
      <c r="AZ2069" s="13"/>
      <c r="BA2069" s="13"/>
      <c r="BB2069" s="13"/>
    </row>
    <row r="2070" spans="1:54" ht="12.75">
      <c r="A2070" s="13"/>
      <c r="B2070" s="13"/>
      <c r="C2070" s="324"/>
      <c r="D2070" s="324"/>
      <c r="E2070" s="324"/>
      <c r="F2070" s="324"/>
      <c r="G2070" s="324"/>
      <c r="H2070" s="324"/>
      <c r="I2070" s="324"/>
      <c r="J2070" s="324"/>
      <c r="K2070" s="324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F2070" s="20"/>
      <c r="AG2070" s="13"/>
      <c r="AH2070" s="13"/>
      <c r="AI2070" s="13"/>
      <c r="AJ2070" s="13"/>
      <c r="AK2070" s="13"/>
      <c r="AL2070" s="13"/>
      <c r="AM2070" s="13"/>
      <c r="AN2070" s="13"/>
      <c r="AO2070" s="13"/>
      <c r="AP2070" s="13"/>
      <c r="AQ2070" s="13"/>
      <c r="AR2070" s="13"/>
      <c r="AS2070" s="13"/>
      <c r="AT2070" s="13"/>
      <c r="AU2070" s="13"/>
      <c r="AV2070" s="13"/>
      <c r="AW2070" s="13"/>
      <c r="AX2070" s="13"/>
      <c r="AY2070" s="13"/>
      <c r="AZ2070" s="13"/>
      <c r="BA2070" s="13"/>
      <c r="BB2070" s="13"/>
    </row>
    <row r="2071" spans="1:54" ht="12.75">
      <c r="A2071" s="13"/>
      <c r="B2071" s="13"/>
      <c r="C2071" s="324"/>
      <c r="D2071" s="324"/>
      <c r="E2071" s="324"/>
      <c r="F2071" s="324"/>
      <c r="G2071" s="324"/>
      <c r="H2071" s="324"/>
      <c r="I2071" s="324"/>
      <c r="J2071" s="324"/>
      <c r="K2071" s="324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F2071" s="20"/>
      <c r="AG2071" s="13"/>
      <c r="AH2071" s="13"/>
      <c r="AI2071" s="13"/>
      <c r="AJ2071" s="13"/>
      <c r="AK2071" s="13"/>
      <c r="AL2071" s="13"/>
      <c r="AM2071" s="13"/>
      <c r="AN2071" s="13"/>
      <c r="AO2071" s="13"/>
      <c r="AP2071" s="13"/>
      <c r="AQ2071" s="13"/>
      <c r="AR2071" s="13"/>
      <c r="AS2071" s="13"/>
      <c r="AT2071" s="13"/>
      <c r="AU2071" s="13"/>
      <c r="AV2071" s="13"/>
      <c r="AW2071" s="13"/>
      <c r="AX2071" s="13"/>
      <c r="AY2071" s="13"/>
      <c r="AZ2071" s="13"/>
      <c r="BA2071" s="13"/>
      <c r="BB2071" s="13"/>
    </row>
    <row r="2072" spans="1:54" ht="12.75">
      <c r="A2072" s="13"/>
      <c r="B2072" s="13"/>
      <c r="C2072" s="324"/>
      <c r="D2072" s="324"/>
      <c r="E2072" s="324"/>
      <c r="F2072" s="324"/>
      <c r="G2072" s="324"/>
      <c r="H2072" s="324"/>
      <c r="I2072" s="324"/>
      <c r="J2072" s="324"/>
      <c r="K2072" s="324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F2072" s="20"/>
      <c r="AG2072" s="13"/>
      <c r="AH2072" s="13"/>
      <c r="AI2072" s="13"/>
      <c r="AJ2072" s="13"/>
      <c r="AK2072" s="13"/>
      <c r="AL2072" s="13"/>
      <c r="AM2072" s="13"/>
      <c r="AN2072" s="13"/>
      <c r="AO2072" s="13"/>
      <c r="AP2072" s="13"/>
      <c r="AQ2072" s="13"/>
      <c r="AR2072" s="13"/>
      <c r="AS2072" s="13"/>
      <c r="AT2072" s="13"/>
      <c r="AU2072" s="13"/>
      <c r="AV2072" s="13"/>
      <c r="AW2072" s="13"/>
      <c r="AX2072" s="13"/>
      <c r="AY2072" s="13"/>
      <c r="AZ2072" s="13"/>
      <c r="BA2072" s="13"/>
      <c r="BB2072" s="13"/>
    </row>
    <row r="2073" spans="1:54" ht="12.75">
      <c r="A2073" s="13"/>
      <c r="B2073" s="13"/>
      <c r="C2073" s="324"/>
      <c r="D2073" s="324"/>
      <c r="E2073" s="324"/>
      <c r="F2073" s="324"/>
      <c r="G2073" s="324"/>
      <c r="H2073" s="324"/>
      <c r="I2073" s="324"/>
      <c r="J2073" s="324"/>
      <c r="K2073" s="324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F2073" s="20"/>
      <c r="AG2073" s="13"/>
      <c r="AH2073" s="13"/>
      <c r="AI2073" s="13"/>
      <c r="AJ2073" s="13"/>
      <c r="AK2073" s="13"/>
      <c r="AL2073" s="13"/>
      <c r="AM2073" s="13"/>
      <c r="AN2073" s="13"/>
      <c r="AO2073" s="13"/>
      <c r="AP2073" s="13"/>
      <c r="AQ2073" s="13"/>
      <c r="AR2073" s="13"/>
      <c r="AS2073" s="13"/>
      <c r="AT2073" s="13"/>
      <c r="AU2073" s="13"/>
      <c r="AV2073" s="13"/>
      <c r="AW2073" s="13"/>
      <c r="AX2073" s="13"/>
      <c r="AY2073" s="13"/>
      <c r="AZ2073" s="13"/>
      <c r="BA2073" s="13"/>
      <c r="BB2073" s="13"/>
    </row>
    <row r="2074" spans="1:54" ht="12.75">
      <c r="A2074" s="13"/>
      <c r="B2074" s="13"/>
      <c r="C2074" s="324"/>
      <c r="D2074" s="324"/>
      <c r="E2074" s="324"/>
      <c r="F2074" s="324"/>
      <c r="G2074" s="324"/>
      <c r="H2074" s="324"/>
      <c r="I2074" s="324"/>
      <c r="J2074" s="324"/>
      <c r="K2074" s="324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F2074" s="20"/>
      <c r="AG2074" s="13"/>
      <c r="AH2074" s="13"/>
      <c r="AI2074" s="13"/>
      <c r="AJ2074" s="13"/>
      <c r="AK2074" s="13"/>
      <c r="AL2074" s="13"/>
      <c r="AM2074" s="13"/>
      <c r="AN2074" s="13"/>
      <c r="AO2074" s="13"/>
      <c r="AP2074" s="13"/>
      <c r="AQ2074" s="13"/>
      <c r="AR2074" s="13"/>
      <c r="AS2074" s="13"/>
      <c r="AT2074" s="13"/>
      <c r="AU2074" s="13"/>
      <c r="AV2074" s="13"/>
      <c r="AW2074" s="13"/>
      <c r="AX2074" s="13"/>
      <c r="AY2074" s="13"/>
      <c r="AZ2074" s="13"/>
      <c r="BA2074" s="13"/>
      <c r="BB2074" s="13"/>
    </row>
    <row r="2075" spans="1:54" ht="12.75">
      <c r="A2075" s="13"/>
      <c r="B2075" s="13"/>
      <c r="C2075" s="324"/>
      <c r="D2075" s="324"/>
      <c r="E2075" s="324"/>
      <c r="F2075" s="324"/>
      <c r="G2075" s="324"/>
      <c r="H2075" s="324"/>
      <c r="I2075" s="324"/>
      <c r="J2075" s="324"/>
      <c r="K2075" s="324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F2075" s="20"/>
      <c r="AG2075" s="13"/>
      <c r="AH2075" s="13"/>
      <c r="AI2075" s="13"/>
      <c r="AJ2075" s="13"/>
      <c r="AK2075" s="13"/>
      <c r="AL2075" s="13"/>
      <c r="AM2075" s="13"/>
      <c r="AN2075" s="13"/>
      <c r="AO2075" s="13"/>
      <c r="AP2075" s="13"/>
      <c r="AQ2075" s="13"/>
      <c r="AR2075" s="13"/>
      <c r="AS2075" s="13"/>
      <c r="AT2075" s="13"/>
      <c r="AU2075" s="13"/>
      <c r="AV2075" s="13"/>
      <c r="AW2075" s="13"/>
      <c r="AX2075" s="13"/>
      <c r="AY2075" s="13"/>
      <c r="AZ2075" s="13"/>
      <c r="BA2075" s="13"/>
      <c r="BB2075" s="13"/>
    </row>
    <row r="2076" spans="1:54" ht="12.75">
      <c r="A2076" s="13"/>
      <c r="B2076" s="13"/>
      <c r="C2076" s="324"/>
      <c r="D2076" s="324"/>
      <c r="E2076" s="324"/>
      <c r="F2076" s="324"/>
      <c r="G2076" s="324"/>
      <c r="H2076" s="324"/>
      <c r="I2076" s="324"/>
      <c r="J2076" s="324"/>
      <c r="K2076" s="324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20"/>
      <c r="AG2076" s="13"/>
      <c r="AH2076" s="13"/>
      <c r="AI2076" s="13"/>
      <c r="AJ2076" s="13"/>
      <c r="AK2076" s="13"/>
      <c r="AL2076" s="13"/>
      <c r="AM2076" s="13"/>
      <c r="AN2076" s="13"/>
      <c r="AO2076" s="13"/>
      <c r="AP2076" s="13"/>
      <c r="AQ2076" s="13"/>
      <c r="AR2076" s="13"/>
      <c r="AS2076" s="13"/>
      <c r="AT2076" s="13"/>
      <c r="AU2076" s="13"/>
      <c r="AV2076" s="13"/>
      <c r="AW2076" s="13"/>
      <c r="AX2076" s="13"/>
      <c r="AY2076" s="13"/>
      <c r="AZ2076" s="13"/>
      <c r="BA2076" s="13"/>
      <c r="BB2076" s="13"/>
    </row>
    <row r="2077" spans="1:54" ht="12.75">
      <c r="A2077" s="13"/>
      <c r="B2077" s="13"/>
      <c r="C2077" s="324"/>
      <c r="D2077" s="324"/>
      <c r="E2077" s="324"/>
      <c r="F2077" s="324"/>
      <c r="G2077" s="324"/>
      <c r="H2077" s="324"/>
      <c r="I2077" s="324"/>
      <c r="J2077" s="324"/>
      <c r="K2077" s="324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20"/>
      <c r="AG2077" s="13"/>
      <c r="AH2077" s="13"/>
      <c r="AI2077" s="13"/>
      <c r="AJ2077" s="13"/>
      <c r="AK2077" s="13"/>
      <c r="AL2077" s="13"/>
      <c r="AM2077" s="13"/>
      <c r="AN2077" s="13"/>
      <c r="AO2077" s="13"/>
      <c r="AP2077" s="13"/>
      <c r="AQ2077" s="13"/>
      <c r="AR2077" s="13"/>
      <c r="AS2077" s="13"/>
      <c r="AT2077" s="13"/>
      <c r="AU2077" s="13"/>
      <c r="AV2077" s="13"/>
      <c r="AW2077" s="13"/>
      <c r="AX2077" s="13"/>
      <c r="AY2077" s="13"/>
      <c r="AZ2077" s="13"/>
      <c r="BA2077" s="13"/>
      <c r="BB2077" s="13"/>
    </row>
    <row r="2078" spans="1:54" ht="12.75">
      <c r="A2078" s="13"/>
      <c r="B2078" s="13"/>
      <c r="C2078" s="324"/>
      <c r="D2078" s="324"/>
      <c r="E2078" s="324"/>
      <c r="F2078" s="324"/>
      <c r="G2078" s="324"/>
      <c r="H2078" s="324"/>
      <c r="I2078" s="324"/>
      <c r="J2078" s="324"/>
      <c r="K2078" s="324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F2078" s="20"/>
      <c r="AG2078" s="13"/>
      <c r="AH2078" s="13"/>
      <c r="AI2078" s="13"/>
      <c r="AJ2078" s="13"/>
      <c r="AK2078" s="13"/>
      <c r="AL2078" s="13"/>
      <c r="AM2078" s="13"/>
      <c r="AN2078" s="13"/>
      <c r="AO2078" s="13"/>
      <c r="AP2078" s="13"/>
      <c r="AQ2078" s="13"/>
      <c r="AR2078" s="13"/>
      <c r="AS2078" s="13"/>
      <c r="AT2078" s="13"/>
      <c r="AU2078" s="13"/>
      <c r="AV2078" s="13"/>
      <c r="AW2078" s="13"/>
      <c r="AX2078" s="13"/>
      <c r="AY2078" s="13"/>
      <c r="AZ2078" s="13"/>
      <c r="BA2078" s="13"/>
      <c r="BB2078" s="13"/>
    </row>
    <row r="2079" spans="1:54" ht="12.75">
      <c r="A2079" s="13"/>
      <c r="B2079" s="13"/>
      <c r="C2079" s="324"/>
      <c r="D2079" s="324"/>
      <c r="E2079" s="324"/>
      <c r="F2079" s="324"/>
      <c r="G2079" s="324"/>
      <c r="H2079" s="324"/>
      <c r="I2079" s="324"/>
      <c r="J2079" s="324"/>
      <c r="K2079" s="324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F2079" s="20"/>
      <c r="AG2079" s="13"/>
      <c r="AH2079" s="13"/>
      <c r="AI2079" s="13"/>
      <c r="AJ2079" s="13"/>
      <c r="AK2079" s="13"/>
      <c r="AL2079" s="13"/>
      <c r="AM2079" s="13"/>
      <c r="AN2079" s="13"/>
      <c r="AO2079" s="13"/>
      <c r="AP2079" s="13"/>
      <c r="AQ2079" s="13"/>
      <c r="AR2079" s="13"/>
      <c r="AS2079" s="13"/>
      <c r="AT2079" s="13"/>
      <c r="AU2079" s="13"/>
      <c r="AV2079" s="13"/>
      <c r="AW2079" s="13"/>
      <c r="AX2079" s="13"/>
      <c r="AY2079" s="13"/>
      <c r="AZ2079" s="13"/>
      <c r="BA2079" s="13"/>
      <c r="BB2079" s="13"/>
    </row>
    <row r="2080" spans="1:54" ht="12.75">
      <c r="A2080" s="13"/>
      <c r="B2080" s="13"/>
      <c r="C2080" s="324"/>
      <c r="D2080" s="324"/>
      <c r="E2080" s="324"/>
      <c r="F2080" s="324"/>
      <c r="G2080" s="324"/>
      <c r="H2080" s="324"/>
      <c r="I2080" s="324"/>
      <c r="J2080" s="324"/>
      <c r="K2080" s="324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20"/>
      <c r="AG2080" s="13"/>
      <c r="AH2080" s="13"/>
      <c r="AI2080" s="13"/>
      <c r="AJ2080" s="13"/>
      <c r="AK2080" s="13"/>
      <c r="AL2080" s="13"/>
      <c r="AM2080" s="13"/>
      <c r="AN2080" s="13"/>
      <c r="AO2080" s="13"/>
      <c r="AP2080" s="13"/>
      <c r="AQ2080" s="13"/>
      <c r="AR2080" s="13"/>
      <c r="AS2080" s="13"/>
      <c r="AT2080" s="13"/>
      <c r="AU2080" s="13"/>
      <c r="AV2080" s="13"/>
      <c r="AW2080" s="13"/>
      <c r="AX2080" s="13"/>
      <c r="AY2080" s="13"/>
      <c r="AZ2080" s="13"/>
      <c r="BA2080" s="13"/>
      <c r="BB2080" s="13"/>
    </row>
    <row r="2081" spans="1:54" ht="12.75">
      <c r="A2081" s="13"/>
      <c r="B2081" s="13"/>
      <c r="C2081" s="324"/>
      <c r="D2081" s="324"/>
      <c r="E2081" s="324"/>
      <c r="F2081" s="324"/>
      <c r="G2081" s="324"/>
      <c r="H2081" s="324"/>
      <c r="I2081" s="324"/>
      <c r="J2081" s="324"/>
      <c r="K2081" s="324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F2081" s="20"/>
      <c r="AG2081" s="13"/>
      <c r="AH2081" s="13"/>
      <c r="AI2081" s="13"/>
      <c r="AJ2081" s="13"/>
      <c r="AK2081" s="13"/>
      <c r="AL2081" s="13"/>
      <c r="AM2081" s="13"/>
      <c r="AN2081" s="13"/>
      <c r="AO2081" s="13"/>
      <c r="AP2081" s="13"/>
      <c r="AQ2081" s="13"/>
      <c r="AR2081" s="13"/>
      <c r="AS2081" s="13"/>
      <c r="AT2081" s="13"/>
      <c r="AU2081" s="13"/>
      <c r="AV2081" s="13"/>
      <c r="AW2081" s="13"/>
      <c r="AX2081" s="13"/>
      <c r="AY2081" s="13"/>
      <c r="AZ2081" s="13"/>
      <c r="BA2081" s="13"/>
      <c r="BB2081" s="13"/>
    </row>
    <row r="2082" spans="1:54" ht="12.75">
      <c r="A2082" s="13"/>
      <c r="B2082" s="13"/>
      <c r="C2082" s="324"/>
      <c r="D2082" s="324"/>
      <c r="E2082" s="324"/>
      <c r="F2082" s="324"/>
      <c r="G2082" s="324"/>
      <c r="H2082" s="324"/>
      <c r="I2082" s="324"/>
      <c r="J2082" s="324"/>
      <c r="K2082" s="324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F2082" s="20"/>
      <c r="AG2082" s="13"/>
      <c r="AH2082" s="13"/>
      <c r="AI2082" s="13"/>
      <c r="AJ2082" s="13"/>
      <c r="AK2082" s="13"/>
      <c r="AL2082" s="13"/>
      <c r="AM2082" s="13"/>
      <c r="AN2082" s="13"/>
      <c r="AO2082" s="13"/>
      <c r="AP2082" s="13"/>
      <c r="AQ2082" s="13"/>
      <c r="AR2082" s="13"/>
      <c r="AS2082" s="13"/>
      <c r="AT2082" s="13"/>
      <c r="AU2082" s="13"/>
      <c r="AV2082" s="13"/>
      <c r="AW2082" s="13"/>
      <c r="AX2082" s="13"/>
      <c r="AY2082" s="13"/>
      <c r="AZ2082" s="13"/>
      <c r="BA2082" s="13"/>
      <c r="BB2082" s="13"/>
    </row>
    <row r="2083" spans="1:54" ht="12.75">
      <c r="A2083" s="13"/>
      <c r="B2083" s="13"/>
      <c r="C2083" s="324"/>
      <c r="D2083" s="324"/>
      <c r="E2083" s="324"/>
      <c r="F2083" s="324"/>
      <c r="G2083" s="324"/>
      <c r="H2083" s="324"/>
      <c r="I2083" s="324"/>
      <c r="J2083" s="324"/>
      <c r="K2083" s="324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20"/>
      <c r="AG2083" s="13"/>
      <c r="AH2083" s="13"/>
      <c r="AI2083" s="13"/>
      <c r="AJ2083" s="13"/>
      <c r="AK2083" s="13"/>
      <c r="AL2083" s="13"/>
      <c r="AM2083" s="13"/>
      <c r="AN2083" s="13"/>
      <c r="AO2083" s="13"/>
      <c r="AP2083" s="13"/>
      <c r="AQ2083" s="13"/>
      <c r="AR2083" s="13"/>
      <c r="AS2083" s="13"/>
      <c r="AT2083" s="13"/>
      <c r="AU2083" s="13"/>
      <c r="AV2083" s="13"/>
      <c r="AW2083" s="13"/>
      <c r="AX2083" s="13"/>
      <c r="AY2083" s="13"/>
      <c r="AZ2083" s="13"/>
      <c r="BA2083" s="13"/>
      <c r="BB2083" s="13"/>
    </row>
    <row r="2084" spans="1:54" ht="12.75">
      <c r="A2084" s="13"/>
      <c r="B2084" s="13"/>
      <c r="C2084" s="324"/>
      <c r="D2084" s="324"/>
      <c r="E2084" s="324"/>
      <c r="F2084" s="324"/>
      <c r="G2084" s="324"/>
      <c r="H2084" s="324"/>
      <c r="I2084" s="324"/>
      <c r="J2084" s="324"/>
      <c r="K2084" s="324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F2084" s="20"/>
      <c r="AG2084" s="13"/>
      <c r="AH2084" s="13"/>
      <c r="AI2084" s="13"/>
      <c r="AJ2084" s="13"/>
      <c r="AK2084" s="13"/>
      <c r="AL2084" s="13"/>
      <c r="AM2084" s="13"/>
      <c r="AN2084" s="13"/>
      <c r="AO2084" s="13"/>
      <c r="AP2084" s="13"/>
      <c r="AQ2084" s="13"/>
      <c r="AR2084" s="13"/>
      <c r="AS2084" s="13"/>
      <c r="AT2084" s="13"/>
      <c r="AU2084" s="13"/>
      <c r="AV2084" s="13"/>
      <c r="AW2084" s="13"/>
      <c r="AX2084" s="13"/>
      <c r="AY2084" s="13"/>
      <c r="AZ2084" s="13"/>
      <c r="BA2084" s="13"/>
      <c r="BB2084" s="13"/>
    </row>
    <row r="2085" spans="1:54" ht="12.75">
      <c r="A2085" s="13"/>
      <c r="B2085" s="13"/>
      <c r="C2085" s="324"/>
      <c r="D2085" s="324"/>
      <c r="E2085" s="324"/>
      <c r="F2085" s="324"/>
      <c r="G2085" s="324"/>
      <c r="H2085" s="324"/>
      <c r="I2085" s="324"/>
      <c r="J2085" s="324"/>
      <c r="K2085" s="324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20"/>
      <c r="AG2085" s="13"/>
      <c r="AH2085" s="13"/>
      <c r="AI2085" s="13"/>
      <c r="AJ2085" s="13"/>
      <c r="AK2085" s="13"/>
      <c r="AL2085" s="13"/>
      <c r="AM2085" s="13"/>
      <c r="AN2085" s="13"/>
      <c r="AO2085" s="13"/>
      <c r="AP2085" s="13"/>
      <c r="AQ2085" s="13"/>
      <c r="AR2085" s="13"/>
      <c r="AS2085" s="13"/>
      <c r="AT2085" s="13"/>
      <c r="AU2085" s="13"/>
      <c r="AV2085" s="13"/>
      <c r="AW2085" s="13"/>
      <c r="AX2085" s="13"/>
      <c r="AY2085" s="13"/>
      <c r="AZ2085" s="13"/>
      <c r="BA2085" s="13"/>
      <c r="BB2085" s="13"/>
    </row>
    <row r="2086" spans="1:54" ht="12.75">
      <c r="A2086" s="13"/>
      <c r="B2086" s="13"/>
      <c r="C2086" s="324"/>
      <c r="D2086" s="324"/>
      <c r="E2086" s="324"/>
      <c r="F2086" s="324"/>
      <c r="G2086" s="324"/>
      <c r="H2086" s="324"/>
      <c r="I2086" s="324"/>
      <c r="J2086" s="324"/>
      <c r="K2086" s="324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F2086" s="20"/>
      <c r="AG2086" s="13"/>
      <c r="AH2086" s="13"/>
      <c r="AI2086" s="13"/>
      <c r="AJ2086" s="13"/>
      <c r="AK2086" s="13"/>
      <c r="AL2086" s="13"/>
      <c r="AM2086" s="13"/>
      <c r="AN2086" s="13"/>
      <c r="AO2086" s="13"/>
      <c r="AP2086" s="13"/>
      <c r="AQ2086" s="13"/>
      <c r="AR2086" s="13"/>
      <c r="AS2086" s="13"/>
      <c r="AT2086" s="13"/>
      <c r="AU2086" s="13"/>
      <c r="AV2086" s="13"/>
      <c r="AW2086" s="13"/>
      <c r="AX2086" s="13"/>
      <c r="AY2086" s="13"/>
      <c r="AZ2086" s="13"/>
      <c r="BA2086" s="13"/>
      <c r="BB2086" s="13"/>
    </row>
    <row r="2087" spans="1:54" ht="12.75">
      <c r="A2087" s="13"/>
      <c r="B2087" s="13"/>
      <c r="C2087" s="324"/>
      <c r="D2087" s="324"/>
      <c r="E2087" s="324"/>
      <c r="F2087" s="324"/>
      <c r="G2087" s="324"/>
      <c r="H2087" s="324"/>
      <c r="I2087" s="324"/>
      <c r="J2087" s="324"/>
      <c r="K2087" s="324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F2087" s="20"/>
      <c r="AG2087" s="13"/>
      <c r="AH2087" s="13"/>
      <c r="AI2087" s="13"/>
      <c r="AJ2087" s="13"/>
      <c r="AK2087" s="13"/>
      <c r="AL2087" s="13"/>
      <c r="AM2087" s="13"/>
      <c r="AN2087" s="13"/>
      <c r="AO2087" s="13"/>
      <c r="AP2087" s="13"/>
      <c r="AQ2087" s="13"/>
      <c r="AR2087" s="13"/>
      <c r="AS2087" s="13"/>
      <c r="AT2087" s="13"/>
      <c r="AU2087" s="13"/>
      <c r="AV2087" s="13"/>
      <c r="AW2087" s="13"/>
      <c r="AX2087" s="13"/>
      <c r="AY2087" s="13"/>
      <c r="AZ2087" s="13"/>
      <c r="BA2087" s="13"/>
      <c r="BB2087" s="13"/>
    </row>
    <row r="2088" spans="1:54" ht="12.75">
      <c r="A2088" s="13"/>
      <c r="B2088" s="13"/>
      <c r="C2088" s="324"/>
      <c r="D2088" s="324"/>
      <c r="E2088" s="324"/>
      <c r="F2088" s="324"/>
      <c r="G2088" s="324"/>
      <c r="H2088" s="324"/>
      <c r="I2088" s="324"/>
      <c r="J2088" s="324"/>
      <c r="K2088" s="324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F2088" s="20"/>
      <c r="AG2088" s="13"/>
      <c r="AH2088" s="13"/>
      <c r="AI2088" s="13"/>
      <c r="AJ2088" s="13"/>
      <c r="AK2088" s="13"/>
      <c r="AL2088" s="13"/>
      <c r="AM2088" s="13"/>
      <c r="AN2088" s="13"/>
      <c r="AO2088" s="13"/>
      <c r="AP2088" s="13"/>
      <c r="AQ2088" s="13"/>
      <c r="AR2088" s="13"/>
      <c r="AS2088" s="13"/>
      <c r="AT2088" s="13"/>
      <c r="AU2088" s="13"/>
      <c r="AV2088" s="13"/>
      <c r="AW2088" s="13"/>
      <c r="AX2088" s="13"/>
      <c r="AY2088" s="13"/>
      <c r="AZ2088" s="13"/>
      <c r="BA2088" s="13"/>
      <c r="BB2088" s="13"/>
    </row>
    <row r="2089" spans="1:54" ht="12.75">
      <c r="A2089" s="13"/>
      <c r="B2089" s="13"/>
      <c r="C2089" s="324"/>
      <c r="D2089" s="324"/>
      <c r="E2089" s="324"/>
      <c r="F2089" s="324"/>
      <c r="G2089" s="324"/>
      <c r="H2089" s="324"/>
      <c r="I2089" s="324"/>
      <c r="J2089" s="324"/>
      <c r="K2089" s="324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20"/>
      <c r="AG2089" s="13"/>
      <c r="AH2089" s="13"/>
      <c r="AI2089" s="13"/>
      <c r="AJ2089" s="13"/>
      <c r="AK2089" s="13"/>
      <c r="AL2089" s="13"/>
      <c r="AM2089" s="13"/>
      <c r="AN2089" s="13"/>
      <c r="AO2089" s="13"/>
      <c r="AP2089" s="13"/>
      <c r="AQ2089" s="13"/>
      <c r="AR2089" s="13"/>
      <c r="AS2089" s="13"/>
      <c r="AT2089" s="13"/>
      <c r="AU2089" s="13"/>
      <c r="AV2089" s="13"/>
      <c r="AW2089" s="13"/>
      <c r="AX2089" s="13"/>
      <c r="AY2089" s="13"/>
      <c r="AZ2089" s="13"/>
      <c r="BA2089" s="13"/>
      <c r="BB2089" s="13"/>
    </row>
    <row r="2090" spans="1:54" ht="12.75">
      <c r="A2090" s="13"/>
      <c r="B2090" s="13"/>
      <c r="C2090" s="324"/>
      <c r="D2090" s="324"/>
      <c r="E2090" s="324"/>
      <c r="F2090" s="324"/>
      <c r="G2090" s="324"/>
      <c r="H2090" s="324"/>
      <c r="I2090" s="324"/>
      <c r="J2090" s="324"/>
      <c r="K2090" s="324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F2090" s="20"/>
      <c r="AG2090" s="13"/>
      <c r="AH2090" s="13"/>
      <c r="AI2090" s="13"/>
      <c r="AJ2090" s="13"/>
      <c r="AK2090" s="13"/>
      <c r="AL2090" s="13"/>
      <c r="AM2090" s="13"/>
      <c r="AN2090" s="13"/>
      <c r="AO2090" s="13"/>
      <c r="AP2090" s="13"/>
      <c r="AQ2090" s="13"/>
      <c r="AR2090" s="13"/>
      <c r="AS2090" s="13"/>
      <c r="AT2090" s="13"/>
      <c r="AU2090" s="13"/>
      <c r="AV2090" s="13"/>
      <c r="AW2090" s="13"/>
      <c r="AX2090" s="13"/>
      <c r="AY2090" s="13"/>
      <c r="AZ2090" s="13"/>
      <c r="BA2090" s="13"/>
      <c r="BB2090" s="13"/>
    </row>
    <row r="2091" spans="1:54" ht="12.75">
      <c r="A2091" s="13"/>
      <c r="B2091" s="13"/>
      <c r="C2091" s="324"/>
      <c r="D2091" s="324"/>
      <c r="E2091" s="324"/>
      <c r="F2091" s="324"/>
      <c r="G2091" s="324"/>
      <c r="H2091" s="324"/>
      <c r="I2091" s="324"/>
      <c r="J2091" s="324"/>
      <c r="K2091" s="324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F2091" s="20"/>
      <c r="AG2091" s="13"/>
      <c r="AH2091" s="13"/>
      <c r="AI2091" s="13"/>
      <c r="AJ2091" s="13"/>
      <c r="AK2091" s="13"/>
      <c r="AL2091" s="13"/>
      <c r="AM2091" s="13"/>
      <c r="AN2091" s="13"/>
      <c r="AO2091" s="13"/>
      <c r="AP2091" s="13"/>
      <c r="AQ2091" s="13"/>
      <c r="AR2091" s="13"/>
      <c r="AS2091" s="13"/>
      <c r="AT2091" s="13"/>
      <c r="AU2091" s="13"/>
      <c r="AV2091" s="13"/>
      <c r="AW2091" s="13"/>
      <c r="AX2091" s="13"/>
      <c r="AY2091" s="13"/>
      <c r="AZ2091" s="13"/>
      <c r="BA2091" s="13"/>
      <c r="BB2091" s="13"/>
    </row>
    <row r="2092" spans="1:54" ht="12.75">
      <c r="A2092" s="13"/>
      <c r="B2092" s="13"/>
      <c r="C2092" s="324"/>
      <c r="D2092" s="324"/>
      <c r="E2092" s="324"/>
      <c r="F2092" s="324"/>
      <c r="G2092" s="324"/>
      <c r="H2092" s="324"/>
      <c r="I2092" s="324"/>
      <c r="J2092" s="324"/>
      <c r="K2092" s="324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20"/>
      <c r="AG2092" s="13"/>
      <c r="AH2092" s="13"/>
      <c r="AI2092" s="13"/>
      <c r="AJ2092" s="13"/>
      <c r="AK2092" s="13"/>
      <c r="AL2092" s="13"/>
      <c r="AM2092" s="13"/>
      <c r="AN2092" s="13"/>
      <c r="AO2092" s="13"/>
      <c r="AP2092" s="13"/>
      <c r="AQ2092" s="13"/>
      <c r="AR2092" s="13"/>
      <c r="AS2092" s="13"/>
      <c r="AT2092" s="13"/>
      <c r="AU2092" s="13"/>
      <c r="AV2092" s="13"/>
      <c r="AW2092" s="13"/>
      <c r="AX2092" s="13"/>
      <c r="AY2092" s="13"/>
      <c r="AZ2092" s="13"/>
      <c r="BA2092" s="13"/>
      <c r="BB2092" s="13"/>
    </row>
    <row r="2093" spans="1:54" ht="12.75">
      <c r="A2093" s="13"/>
      <c r="B2093" s="13"/>
      <c r="C2093" s="324"/>
      <c r="D2093" s="324"/>
      <c r="E2093" s="324"/>
      <c r="F2093" s="324"/>
      <c r="G2093" s="324"/>
      <c r="H2093" s="324"/>
      <c r="I2093" s="324"/>
      <c r="J2093" s="324"/>
      <c r="K2093" s="324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F2093" s="20"/>
      <c r="AG2093" s="13"/>
      <c r="AH2093" s="13"/>
      <c r="AI2093" s="13"/>
      <c r="AJ2093" s="13"/>
      <c r="AK2093" s="13"/>
      <c r="AL2093" s="13"/>
      <c r="AM2093" s="13"/>
      <c r="AN2093" s="13"/>
      <c r="AO2093" s="13"/>
      <c r="AP2093" s="13"/>
      <c r="AQ2093" s="13"/>
      <c r="AR2093" s="13"/>
      <c r="AS2093" s="13"/>
      <c r="AT2093" s="13"/>
      <c r="AU2093" s="13"/>
      <c r="AV2093" s="13"/>
      <c r="AW2093" s="13"/>
      <c r="AX2093" s="13"/>
      <c r="AY2093" s="13"/>
      <c r="AZ2093" s="13"/>
      <c r="BA2093" s="13"/>
      <c r="BB2093" s="13"/>
    </row>
    <row r="2094" spans="1:54" ht="12.75">
      <c r="A2094" s="13"/>
      <c r="B2094" s="13"/>
      <c r="C2094" s="324"/>
      <c r="D2094" s="324"/>
      <c r="E2094" s="324"/>
      <c r="F2094" s="324"/>
      <c r="G2094" s="324"/>
      <c r="H2094" s="324"/>
      <c r="I2094" s="324"/>
      <c r="J2094" s="324"/>
      <c r="K2094" s="324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20"/>
      <c r="AG2094" s="13"/>
      <c r="AH2094" s="13"/>
      <c r="AI2094" s="13"/>
      <c r="AJ2094" s="13"/>
      <c r="AK2094" s="13"/>
      <c r="AL2094" s="13"/>
      <c r="AM2094" s="13"/>
      <c r="AN2094" s="13"/>
      <c r="AO2094" s="13"/>
      <c r="AP2094" s="13"/>
      <c r="AQ2094" s="13"/>
      <c r="AR2094" s="13"/>
      <c r="AS2094" s="13"/>
      <c r="AT2094" s="13"/>
      <c r="AU2094" s="13"/>
      <c r="AV2094" s="13"/>
      <c r="AW2094" s="13"/>
      <c r="AX2094" s="13"/>
      <c r="AY2094" s="13"/>
      <c r="AZ2094" s="13"/>
      <c r="BA2094" s="13"/>
      <c r="BB2094" s="13"/>
    </row>
    <row r="2095" spans="1:54" ht="12.75">
      <c r="A2095" s="13"/>
      <c r="B2095" s="13"/>
      <c r="C2095" s="324"/>
      <c r="D2095" s="324"/>
      <c r="E2095" s="324"/>
      <c r="F2095" s="324"/>
      <c r="G2095" s="324"/>
      <c r="H2095" s="324"/>
      <c r="I2095" s="324"/>
      <c r="J2095" s="324"/>
      <c r="K2095" s="324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20"/>
      <c r="AG2095" s="13"/>
      <c r="AH2095" s="13"/>
      <c r="AI2095" s="13"/>
      <c r="AJ2095" s="13"/>
      <c r="AK2095" s="13"/>
      <c r="AL2095" s="13"/>
      <c r="AM2095" s="13"/>
      <c r="AN2095" s="13"/>
      <c r="AO2095" s="13"/>
      <c r="AP2095" s="13"/>
      <c r="AQ2095" s="13"/>
      <c r="AR2095" s="13"/>
      <c r="AS2095" s="13"/>
      <c r="AT2095" s="13"/>
      <c r="AU2095" s="13"/>
      <c r="AV2095" s="13"/>
      <c r="AW2095" s="13"/>
      <c r="AX2095" s="13"/>
      <c r="AY2095" s="13"/>
      <c r="AZ2095" s="13"/>
      <c r="BA2095" s="13"/>
      <c r="BB2095" s="13"/>
    </row>
    <row r="2096" spans="1:54" ht="12.75">
      <c r="A2096" s="13"/>
      <c r="B2096" s="13"/>
      <c r="C2096" s="324"/>
      <c r="D2096" s="324"/>
      <c r="E2096" s="324"/>
      <c r="F2096" s="324"/>
      <c r="G2096" s="324"/>
      <c r="H2096" s="324"/>
      <c r="I2096" s="324"/>
      <c r="J2096" s="324"/>
      <c r="K2096" s="324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F2096" s="20"/>
      <c r="AG2096" s="13"/>
      <c r="AH2096" s="13"/>
      <c r="AI2096" s="13"/>
      <c r="AJ2096" s="13"/>
      <c r="AK2096" s="13"/>
      <c r="AL2096" s="13"/>
      <c r="AM2096" s="13"/>
      <c r="AN2096" s="13"/>
      <c r="AO2096" s="13"/>
      <c r="AP2096" s="13"/>
      <c r="AQ2096" s="13"/>
      <c r="AR2096" s="13"/>
      <c r="AS2096" s="13"/>
      <c r="AT2096" s="13"/>
      <c r="AU2096" s="13"/>
      <c r="AV2096" s="13"/>
      <c r="AW2096" s="13"/>
      <c r="AX2096" s="13"/>
      <c r="AY2096" s="13"/>
      <c r="AZ2096" s="13"/>
      <c r="BA2096" s="13"/>
      <c r="BB2096" s="13"/>
    </row>
    <row r="2097" spans="1:54" ht="12.75">
      <c r="A2097" s="13"/>
      <c r="B2097" s="13"/>
      <c r="C2097" s="324"/>
      <c r="D2097" s="324"/>
      <c r="E2097" s="324"/>
      <c r="F2097" s="324"/>
      <c r="G2097" s="324"/>
      <c r="H2097" s="324"/>
      <c r="I2097" s="324"/>
      <c r="J2097" s="324"/>
      <c r="K2097" s="324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20"/>
      <c r="AG2097" s="13"/>
      <c r="AH2097" s="13"/>
      <c r="AI2097" s="13"/>
      <c r="AJ2097" s="13"/>
      <c r="AK2097" s="13"/>
      <c r="AL2097" s="13"/>
      <c r="AM2097" s="13"/>
      <c r="AN2097" s="13"/>
      <c r="AO2097" s="13"/>
      <c r="AP2097" s="13"/>
      <c r="AQ2097" s="13"/>
      <c r="AR2097" s="13"/>
      <c r="AS2097" s="13"/>
      <c r="AT2097" s="13"/>
      <c r="AU2097" s="13"/>
      <c r="AV2097" s="13"/>
      <c r="AW2097" s="13"/>
      <c r="AX2097" s="13"/>
      <c r="AY2097" s="13"/>
      <c r="AZ2097" s="13"/>
      <c r="BA2097" s="13"/>
      <c r="BB2097" s="13"/>
    </row>
    <row r="2098" spans="1:54" ht="12.75">
      <c r="A2098" s="13"/>
      <c r="B2098" s="13"/>
      <c r="C2098" s="324"/>
      <c r="D2098" s="324"/>
      <c r="E2098" s="324"/>
      <c r="F2098" s="324"/>
      <c r="G2098" s="324"/>
      <c r="H2098" s="324"/>
      <c r="I2098" s="324"/>
      <c r="J2098" s="324"/>
      <c r="K2098" s="324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20"/>
      <c r="AG2098" s="13"/>
      <c r="AH2098" s="13"/>
      <c r="AI2098" s="13"/>
      <c r="AJ2098" s="13"/>
      <c r="AK2098" s="13"/>
      <c r="AL2098" s="13"/>
      <c r="AM2098" s="13"/>
      <c r="AN2098" s="13"/>
      <c r="AO2098" s="13"/>
      <c r="AP2098" s="13"/>
      <c r="AQ2098" s="13"/>
      <c r="AR2098" s="13"/>
      <c r="AS2098" s="13"/>
      <c r="AT2098" s="13"/>
      <c r="AU2098" s="13"/>
      <c r="AV2098" s="13"/>
      <c r="AW2098" s="13"/>
      <c r="AX2098" s="13"/>
      <c r="AY2098" s="13"/>
      <c r="AZ2098" s="13"/>
      <c r="BA2098" s="13"/>
      <c r="BB2098" s="13"/>
    </row>
    <row r="2099" spans="1:54" ht="12.75">
      <c r="A2099" s="13"/>
      <c r="B2099" s="13"/>
      <c r="C2099" s="324"/>
      <c r="D2099" s="324"/>
      <c r="E2099" s="324"/>
      <c r="F2099" s="324"/>
      <c r="G2099" s="324"/>
      <c r="H2099" s="324"/>
      <c r="I2099" s="324"/>
      <c r="J2099" s="324"/>
      <c r="K2099" s="324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20"/>
      <c r="AG2099" s="13"/>
      <c r="AH2099" s="13"/>
      <c r="AI2099" s="13"/>
      <c r="AJ2099" s="13"/>
      <c r="AK2099" s="13"/>
      <c r="AL2099" s="13"/>
      <c r="AM2099" s="13"/>
      <c r="AN2099" s="13"/>
      <c r="AO2099" s="13"/>
      <c r="AP2099" s="13"/>
      <c r="AQ2099" s="13"/>
      <c r="AR2099" s="13"/>
      <c r="AS2099" s="13"/>
      <c r="AT2099" s="13"/>
      <c r="AU2099" s="13"/>
      <c r="AV2099" s="13"/>
      <c r="AW2099" s="13"/>
      <c r="AX2099" s="13"/>
      <c r="AY2099" s="13"/>
      <c r="AZ2099" s="13"/>
      <c r="BA2099" s="13"/>
      <c r="BB2099" s="13"/>
    </row>
    <row r="2100" spans="1:54" ht="12.75">
      <c r="A2100" s="13"/>
      <c r="B2100" s="13"/>
      <c r="C2100" s="324"/>
      <c r="D2100" s="324"/>
      <c r="E2100" s="324"/>
      <c r="F2100" s="324"/>
      <c r="G2100" s="324"/>
      <c r="H2100" s="324"/>
      <c r="I2100" s="324"/>
      <c r="J2100" s="324"/>
      <c r="K2100" s="324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20"/>
      <c r="AG2100" s="13"/>
      <c r="AH2100" s="13"/>
      <c r="AI2100" s="13"/>
      <c r="AJ2100" s="13"/>
      <c r="AK2100" s="13"/>
      <c r="AL2100" s="13"/>
      <c r="AM2100" s="13"/>
      <c r="AN2100" s="13"/>
      <c r="AO2100" s="13"/>
      <c r="AP2100" s="13"/>
      <c r="AQ2100" s="13"/>
      <c r="AR2100" s="13"/>
      <c r="AS2100" s="13"/>
      <c r="AT2100" s="13"/>
      <c r="AU2100" s="13"/>
      <c r="AV2100" s="13"/>
      <c r="AW2100" s="13"/>
      <c r="AX2100" s="13"/>
      <c r="AY2100" s="13"/>
      <c r="AZ2100" s="13"/>
      <c r="BA2100" s="13"/>
      <c r="BB2100" s="13"/>
    </row>
    <row r="2101" spans="1:54" ht="12.75">
      <c r="A2101" s="13"/>
      <c r="B2101" s="13"/>
      <c r="C2101" s="324"/>
      <c r="D2101" s="324"/>
      <c r="E2101" s="324"/>
      <c r="F2101" s="324"/>
      <c r="G2101" s="324"/>
      <c r="H2101" s="324"/>
      <c r="I2101" s="324"/>
      <c r="J2101" s="324"/>
      <c r="K2101" s="324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20"/>
      <c r="AG2101" s="13"/>
      <c r="AH2101" s="13"/>
      <c r="AI2101" s="13"/>
      <c r="AJ2101" s="13"/>
      <c r="AK2101" s="13"/>
      <c r="AL2101" s="13"/>
      <c r="AM2101" s="13"/>
      <c r="AN2101" s="13"/>
      <c r="AO2101" s="13"/>
      <c r="AP2101" s="13"/>
      <c r="AQ2101" s="13"/>
      <c r="AR2101" s="13"/>
      <c r="AS2101" s="13"/>
      <c r="AT2101" s="13"/>
      <c r="AU2101" s="13"/>
      <c r="AV2101" s="13"/>
      <c r="AW2101" s="13"/>
      <c r="AX2101" s="13"/>
      <c r="AY2101" s="13"/>
      <c r="AZ2101" s="13"/>
      <c r="BA2101" s="13"/>
      <c r="BB2101" s="13"/>
    </row>
    <row r="2102" spans="1:54" ht="12.75">
      <c r="A2102" s="13"/>
      <c r="B2102" s="13"/>
      <c r="C2102" s="324"/>
      <c r="D2102" s="324"/>
      <c r="E2102" s="324"/>
      <c r="F2102" s="324"/>
      <c r="G2102" s="324"/>
      <c r="H2102" s="324"/>
      <c r="I2102" s="324"/>
      <c r="J2102" s="324"/>
      <c r="K2102" s="324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20"/>
      <c r="AG2102" s="13"/>
      <c r="AH2102" s="13"/>
      <c r="AI2102" s="13"/>
      <c r="AJ2102" s="13"/>
      <c r="AK2102" s="13"/>
      <c r="AL2102" s="13"/>
      <c r="AM2102" s="13"/>
      <c r="AN2102" s="13"/>
      <c r="AO2102" s="13"/>
      <c r="AP2102" s="13"/>
      <c r="AQ2102" s="13"/>
      <c r="AR2102" s="13"/>
      <c r="AS2102" s="13"/>
      <c r="AT2102" s="13"/>
      <c r="AU2102" s="13"/>
      <c r="AV2102" s="13"/>
      <c r="AW2102" s="13"/>
      <c r="AX2102" s="13"/>
      <c r="AY2102" s="13"/>
      <c r="AZ2102" s="13"/>
      <c r="BA2102" s="13"/>
      <c r="BB2102" s="13"/>
    </row>
    <row r="2103" spans="1:54" ht="12.75">
      <c r="A2103" s="13"/>
      <c r="B2103" s="13"/>
      <c r="C2103" s="324"/>
      <c r="D2103" s="324"/>
      <c r="E2103" s="324"/>
      <c r="F2103" s="324"/>
      <c r="G2103" s="324"/>
      <c r="H2103" s="324"/>
      <c r="I2103" s="324"/>
      <c r="J2103" s="324"/>
      <c r="K2103" s="324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20"/>
      <c r="AG2103" s="13"/>
      <c r="AH2103" s="13"/>
      <c r="AI2103" s="13"/>
      <c r="AJ2103" s="13"/>
      <c r="AK2103" s="13"/>
      <c r="AL2103" s="13"/>
      <c r="AM2103" s="13"/>
      <c r="AN2103" s="13"/>
      <c r="AO2103" s="13"/>
      <c r="AP2103" s="13"/>
      <c r="AQ2103" s="13"/>
      <c r="AR2103" s="13"/>
      <c r="AS2103" s="13"/>
      <c r="AT2103" s="13"/>
      <c r="AU2103" s="13"/>
      <c r="AV2103" s="13"/>
      <c r="AW2103" s="13"/>
      <c r="AX2103" s="13"/>
      <c r="AY2103" s="13"/>
      <c r="AZ2103" s="13"/>
      <c r="BA2103" s="13"/>
      <c r="BB2103" s="13"/>
    </row>
    <row r="2104" spans="1:54" ht="12.75">
      <c r="A2104" s="13"/>
      <c r="B2104" s="13"/>
      <c r="C2104" s="324"/>
      <c r="D2104" s="324"/>
      <c r="E2104" s="324"/>
      <c r="F2104" s="324"/>
      <c r="G2104" s="324"/>
      <c r="H2104" s="324"/>
      <c r="I2104" s="324"/>
      <c r="J2104" s="324"/>
      <c r="K2104" s="324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20"/>
      <c r="AG2104" s="13"/>
      <c r="AH2104" s="13"/>
      <c r="AI2104" s="13"/>
      <c r="AJ2104" s="13"/>
      <c r="AK2104" s="13"/>
      <c r="AL2104" s="13"/>
      <c r="AM2104" s="13"/>
      <c r="AN2104" s="13"/>
      <c r="AO2104" s="13"/>
      <c r="AP2104" s="13"/>
      <c r="AQ2104" s="13"/>
      <c r="AR2104" s="13"/>
      <c r="AS2104" s="13"/>
      <c r="AT2104" s="13"/>
      <c r="AU2104" s="13"/>
      <c r="AV2104" s="13"/>
      <c r="AW2104" s="13"/>
      <c r="AX2104" s="13"/>
      <c r="AY2104" s="13"/>
      <c r="AZ2104" s="13"/>
      <c r="BA2104" s="13"/>
      <c r="BB2104" s="13"/>
    </row>
    <row r="2105" spans="1:54" ht="12.75">
      <c r="A2105" s="13"/>
      <c r="B2105" s="13"/>
      <c r="C2105" s="324"/>
      <c r="D2105" s="324"/>
      <c r="E2105" s="324"/>
      <c r="F2105" s="324"/>
      <c r="G2105" s="324"/>
      <c r="H2105" s="324"/>
      <c r="I2105" s="324"/>
      <c r="J2105" s="324"/>
      <c r="K2105" s="324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20"/>
      <c r="AG2105" s="13"/>
      <c r="AH2105" s="13"/>
      <c r="AI2105" s="13"/>
      <c r="AJ2105" s="13"/>
      <c r="AK2105" s="13"/>
      <c r="AL2105" s="13"/>
      <c r="AM2105" s="13"/>
      <c r="AN2105" s="13"/>
      <c r="AO2105" s="13"/>
      <c r="AP2105" s="13"/>
      <c r="AQ2105" s="13"/>
      <c r="AR2105" s="13"/>
      <c r="AS2105" s="13"/>
      <c r="AT2105" s="13"/>
      <c r="AU2105" s="13"/>
      <c r="AV2105" s="13"/>
      <c r="AW2105" s="13"/>
      <c r="AX2105" s="13"/>
      <c r="AY2105" s="13"/>
      <c r="AZ2105" s="13"/>
      <c r="BA2105" s="13"/>
      <c r="BB2105" s="13"/>
    </row>
    <row r="2106" spans="1:54" ht="12.75">
      <c r="A2106" s="13"/>
      <c r="B2106" s="13"/>
      <c r="C2106" s="324"/>
      <c r="D2106" s="324"/>
      <c r="E2106" s="324"/>
      <c r="F2106" s="324"/>
      <c r="G2106" s="324"/>
      <c r="H2106" s="324"/>
      <c r="I2106" s="324"/>
      <c r="J2106" s="324"/>
      <c r="K2106" s="324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20"/>
      <c r="AG2106" s="13"/>
      <c r="AH2106" s="13"/>
      <c r="AI2106" s="13"/>
      <c r="AJ2106" s="13"/>
      <c r="AK2106" s="13"/>
      <c r="AL2106" s="13"/>
      <c r="AM2106" s="13"/>
      <c r="AN2106" s="13"/>
      <c r="AO2106" s="13"/>
      <c r="AP2106" s="13"/>
      <c r="AQ2106" s="13"/>
      <c r="AR2106" s="13"/>
      <c r="AS2106" s="13"/>
      <c r="AT2106" s="13"/>
      <c r="AU2106" s="13"/>
      <c r="AV2106" s="13"/>
      <c r="AW2106" s="13"/>
      <c r="AX2106" s="13"/>
      <c r="AY2106" s="13"/>
      <c r="AZ2106" s="13"/>
      <c r="BA2106" s="13"/>
      <c r="BB2106" s="13"/>
    </row>
    <row r="2107" spans="1:54" ht="12.75">
      <c r="A2107" s="13"/>
      <c r="B2107" s="13"/>
      <c r="C2107" s="324"/>
      <c r="D2107" s="324"/>
      <c r="E2107" s="324"/>
      <c r="F2107" s="324"/>
      <c r="G2107" s="324"/>
      <c r="H2107" s="324"/>
      <c r="I2107" s="324"/>
      <c r="J2107" s="324"/>
      <c r="K2107" s="324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20"/>
      <c r="AG2107" s="13"/>
      <c r="AH2107" s="13"/>
      <c r="AI2107" s="13"/>
      <c r="AJ2107" s="13"/>
      <c r="AK2107" s="13"/>
      <c r="AL2107" s="13"/>
      <c r="AM2107" s="13"/>
      <c r="AN2107" s="13"/>
      <c r="AO2107" s="13"/>
      <c r="AP2107" s="13"/>
      <c r="AQ2107" s="13"/>
      <c r="AR2107" s="13"/>
      <c r="AS2107" s="13"/>
      <c r="AT2107" s="13"/>
      <c r="AU2107" s="13"/>
      <c r="AV2107" s="13"/>
      <c r="AW2107" s="13"/>
      <c r="AX2107" s="13"/>
      <c r="AY2107" s="13"/>
      <c r="AZ2107" s="13"/>
      <c r="BA2107" s="13"/>
      <c r="BB2107" s="13"/>
    </row>
    <row r="2108" spans="1:54" ht="12.75">
      <c r="A2108" s="13"/>
      <c r="B2108" s="13"/>
      <c r="C2108" s="324"/>
      <c r="D2108" s="324"/>
      <c r="E2108" s="324"/>
      <c r="F2108" s="324"/>
      <c r="G2108" s="324"/>
      <c r="H2108" s="324"/>
      <c r="I2108" s="324"/>
      <c r="J2108" s="324"/>
      <c r="K2108" s="324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20"/>
      <c r="AG2108" s="13"/>
      <c r="AH2108" s="13"/>
      <c r="AI2108" s="13"/>
      <c r="AJ2108" s="13"/>
      <c r="AK2108" s="13"/>
      <c r="AL2108" s="13"/>
      <c r="AM2108" s="13"/>
      <c r="AN2108" s="13"/>
      <c r="AO2108" s="13"/>
      <c r="AP2108" s="13"/>
      <c r="AQ2108" s="13"/>
      <c r="AR2108" s="13"/>
      <c r="AS2108" s="13"/>
      <c r="AT2108" s="13"/>
      <c r="AU2108" s="13"/>
      <c r="AV2108" s="13"/>
      <c r="AW2108" s="13"/>
      <c r="AX2108" s="13"/>
      <c r="AY2108" s="13"/>
      <c r="AZ2108" s="13"/>
      <c r="BA2108" s="13"/>
      <c r="BB2108" s="13"/>
    </row>
    <row r="2109" spans="1:54" ht="12.75">
      <c r="A2109" s="13"/>
      <c r="B2109" s="13"/>
      <c r="C2109" s="324"/>
      <c r="D2109" s="324"/>
      <c r="E2109" s="324"/>
      <c r="F2109" s="324"/>
      <c r="G2109" s="324"/>
      <c r="H2109" s="324"/>
      <c r="I2109" s="324"/>
      <c r="J2109" s="324"/>
      <c r="K2109" s="324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20"/>
      <c r="AG2109" s="13"/>
      <c r="AH2109" s="13"/>
      <c r="AI2109" s="13"/>
      <c r="AJ2109" s="13"/>
      <c r="AK2109" s="13"/>
      <c r="AL2109" s="13"/>
      <c r="AM2109" s="13"/>
      <c r="AN2109" s="13"/>
      <c r="AO2109" s="13"/>
      <c r="AP2109" s="13"/>
      <c r="AQ2109" s="13"/>
      <c r="AR2109" s="13"/>
      <c r="AS2109" s="13"/>
      <c r="AT2109" s="13"/>
      <c r="AU2109" s="13"/>
      <c r="AV2109" s="13"/>
      <c r="AW2109" s="13"/>
      <c r="AX2109" s="13"/>
      <c r="AY2109" s="13"/>
      <c r="AZ2109" s="13"/>
      <c r="BA2109" s="13"/>
      <c r="BB2109" s="13"/>
    </row>
    <row r="2110" spans="1:54" ht="12.75">
      <c r="A2110" s="13"/>
      <c r="B2110" s="13"/>
      <c r="C2110" s="324"/>
      <c r="D2110" s="324"/>
      <c r="E2110" s="324"/>
      <c r="F2110" s="324"/>
      <c r="G2110" s="324"/>
      <c r="H2110" s="324"/>
      <c r="I2110" s="324"/>
      <c r="J2110" s="324"/>
      <c r="K2110" s="324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20"/>
      <c r="AG2110" s="13"/>
      <c r="AH2110" s="13"/>
      <c r="AI2110" s="13"/>
      <c r="AJ2110" s="13"/>
      <c r="AK2110" s="13"/>
      <c r="AL2110" s="13"/>
      <c r="AM2110" s="13"/>
      <c r="AN2110" s="13"/>
      <c r="AO2110" s="13"/>
      <c r="AP2110" s="13"/>
      <c r="AQ2110" s="13"/>
      <c r="AR2110" s="13"/>
      <c r="AS2110" s="13"/>
      <c r="AT2110" s="13"/>
      <c r="AU2110" s="13"/>
      <c r="AV2110" s="13"/>
      <c r="AW2110" s="13"/>
      <c r="AX2110" s="13"/>
      <c r="AY2110" s="13"/>
      <c r="AZ2110" s="13"/>
      <c r="BA2110" s="13"/>
      <c r="BB2110" s="13"/>
    </row>
    <row r="2111" spans="1:54" ht="12.75">
      <c r="A2111" s="13"/>
      <c r="B2111" s="13"/>
      <c r="C2111" s="324"/>
      <c r="D2111" s="324"/>
      <c r="E2111" s="324"/>
      <c r="F2111" s="324"/>
      <c r="G2111" s="324"/>
      <c r="H2111" s="324"/>
      <c r="I2111" s="324"/>
      <c r="J2111" s="324"/>
      <c r="K2111" s="324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20"/>
      <c r="AG2111" s="13"/>
      <c r="AH2111" s="13"/>
      <c r="AI2111" s="13"/>
      <c r="AJ2111" s="13"/>
      <c r="AK2111" s="13"/>
      <c r="AL2111" s="13"/>
      <c r="AM2111" s="13"/>
      <c r="AN2111" s="13"/>
      <c r="AO2111" s="13"/>
      <c r="AP2111" s="13"/>
      <c r="AQ2111" s="13"/>
      <c r="AR2111" s="13"/>
      <c r="AS2111" s="13"/>
      <c r="AT2111" s="13"/>
      <c r="AU2111" s="13"/>
      <c r="AV2111" s="13"/>
      <c r="AW2111" s="13"/>
      <c r="AX2111" s="13"/>
      <c r="AY2111" s="13"/>
      <c r="AZ2111" s="13"/>
      <c r="BA2111" s="13"/>
      <c r="BB2111" s="13"/>
    </row>
    <row r="2112" spans="1:54" ht="12.75">
      <c r="A2112" s="13"/>
      <c r="B2112" s="13"/>
      <c r="C2112" s="324"/>
      <c r="D2112" s="324"/>
      <c r="E2112" s="324"/>
      <c r="F2112" s="324"/>
      <c r="G2112" s="324"/>
      <c r="H2112" s="324"/>
      <c r="I2112" s="324"/>
      <c r="J2112" s="324"/>
      <c r="K2112" s="324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20"/>
      <c r="AG2112" s="13"/>
      <c r="AH2112" s="13"/>
      <c r="AI2112" s="13"/>
      <c r="AJ2112" s="13"/>
      <c r="AK2112" s="13"/>
      <c r="AL2112" s="13"/>
      <c r="AM2112" s="13"/>
      <c r="AN2112" s="13"/>
      <c r="AO2112" s="13"/>
      <c r="AP2112" s="13"/>
      <c r="AQ2112" s="13"/>
      <c r="AR2112" s="13"/>
      <c r="AS2112" s="13"/>
      <c r="AT2112" s="13"/>
      <c r="AU2112" s="13"/>
      <c r="AV2112" s="13"/>
      <c r="AW2112" s="13"/>
      <c r="AX2112" s="13"/>
      <c r="AY2112" s="13"/>
      <c r="AZ2112" s="13"/>
      <c r="BA2112" s="13"/>
      <c r="BB2112" s="13"/>
    </row>
    <row r="2113" spans="1:54" ht="12.75">
      <c r="A2113" s="13"/>
      <c r="B2113" s="13"/>
      <c r="C2113" s="324"/>
      <c r="D2113" s="324"/>
      <c r="E2113" s="324"/>
      <c r="F2113" s="324"/>
      <c r="G2113" s="324"/>
      <c r="H2113" s="324"/>
      <c r="I2113" s="324"/>
      <c r="J2113" s="324"/>
      <c r="K2113" s="324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20"/>
      <c r="AG2113" s="13"/>
      <c r="AH2113" s="13"/>
      <c r="AI2113" s="13"/>
      <c r="AJ2113" s="13"/>
      <c r="AK2113" s="13"/>
      <c r="AL2113" s="13"/>
      <c r="AM2113" s="13"/>
      <c r="AN2113" s="13"/>
      <c r="AO2113" s="13"/>
      <c r="AP2113" s="13"/>
      <c r="AQ2113" s="13"/>
      <c r="AR2113" s="13"/>
      <c r="AS2113" s="13"/>
      <c r="AT2113" s="13"/>
      <c r="AU2113" s="13"/>
      <c r="AV2113" s="13"/>
      <c r="AW2113" s="13"/>
      <c r="AX2113" s="13"/>
      <c r="AY2113" s="13"/>
      <c r="AZ2113" s="13"/>
      <c r="BA2113" s="13"/>
      <c r="BB2113" s="13"/>
    </row>
    <row r="2114" spans="1:54" ht="12.75">
      <c r="A2114" s="13"/>
      <c r="B2114" s="13"/>
      <c r="C2114" s="324"/>
      <c r="D2114" s="324"/>
      <c r="E2114" s="324"/>
      <c r="F2114" s="324"/>
      <c r="G2114" s="324"/>
      <c r="H2114" s="324"/>
      <c r="I2114" s="324"/>
      <c r="J2114" s="324"/>
      <c r="K2114" s="324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20"/>
      <c r="AG2114" s="13"/>
      <c r="AH2114" s="13"/>
      <c r="AI2114" s="13"/>
      <c r="AJ2114" s="13"/>
      <c r="AK2114" s="13"/>
      <c r="AL2114" s="13"/>
      <c r="AM2114" s="13"/>
      <c r="AN2114" s="13"/>
      <c r="AO2114" s="13"/>
      <c r="AP2114" s="13"/>
      <c r="AQ2114" s="13"/>
      <c r="AR2114" s="13"/>
      <c r="AS2114" s="13"/>
      <c r="AT2114" s="13"/>
      <c r="AU2114" s="13"/>
      <c r="AV2114" s="13"/>
      <c r="AW2114" s="13"/>
      <c r="AX2114" s="13"/>
      <c r="AY2114" s="13"/>
      <c r="AZ2114" s="13"/>
      <c r="BA2114" s="13"/>
      <c r="BB2114" s="13"/>
    </row>
    <row r="2115" spans="1:54" ht="12.75">
      <c r="A2115" s="13"/>
      <c r="B2115" s="13"/>
      <c r="C2115" s="324"/>
      <c r="D2115" s="324"/>
      <c r="E2115" s="324"/>
      <c r="F2115" s="324"/>
      <c r="G2115" s="324"/>
      <c r="H2115" s="324"/>
      <c r="I2115" s="324"/>
      <c r="J2115" s="324"/>
      <c r="K2115" s="324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20"/>
      <c r="AG2115" s="13"/>
      <c r="AH2115" s="13"/>
      <c r="AI2115" s="13"/>
      <c r="AJ2115" s="13"/>
      <c r="AK2115" s="13"/>
      <c r="AL2115" s="13"/>
      <c r="AM2115" s="13"/>
      <c r="AN2115" s="13"/>
      <c r="AO2115" s="13"/>
      <c r="AP2115" s="13"/>
      <c r="AQ2115" s="13"/>
      <c r="AR2115" s="13"/>
      <c r="AS2115" s="13"/>
      <c r="AT2115" s="13"/>
      <c r="AU2115" s="13"/>
      <c r="AV2115" s="13"/>
      <c r="AW2115" s="13"/>
      <c r="AX2115" s="13"/>
      <c r="AY2115" s="13"/>
      <c r="AZ2115" s="13"/>
      <c r="BA2115" s="13"/>
      <c r="BB2115" s="13"/>
    </row>
    <row r="2116" spans="1:54" ht="12.75">
      <c r="A2116" s="13"/>
      <c r="B2116" s="13"/>
      <c r="C2116" s="324"/>
      <c r="D2116" s="324"/>
      <c r="E2116" s="324"/>
      <c r="F2116" s="324"/>
      <c r="G2116" s="324"/>
      <c r="H2116" s="324"/>
      <c r="I2116" s="324"/>
      <c r="J2116" s="324"/>
      <c r="K2116" s="324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20"/>
      <c r="AG2116" s="13"/>
      <c r="AH2116" s="13"/>
      <c r="AI2116" s="13"/>
      <c r="AJ2116" s="13"/>
      <c r="AK2116" s="13"/>
      <c r="AL2116" s="13"/>
      <c r="AM2116" s="13"/>
      <c r="AN2116" s="13"/>
      <c r="AO2116" s="13"/>
      <c r="AP2116" s="13"/>
      <c r="AQ2116" s="13"/>
      <c r="AR2116" s="13"/>
      <c r="AS2116" s="13"/>
      <c r="AT2116" s="13"/>
      <c r="AU2116" s="13"/>
      <c r="AV2116" s="13"/>
      <c r="AW2116" s="13"/>
      <c r="AX2116" s="13"/>
      <c r="AY2116" s="13"/>
      <c r="AZ2116" s="13"/>
      <c r="BA2116" s="13"/>
      <c r="BB2116" s="13"/>
    </row>
    <row r="2117" spans="1:54" ht="12.75">
      <c r="A2117" s="13"/>
      <c r="B2117" s="13"/>
      <c r="C2117" s="324"/>
      <c r="D2117" s="324"/>
      <c r="E2117" s="324"/>
      <c r="F2117" s="324"/>
      <c r="G2117" s="324"/>
      <c r="H2117" s="324"/>
      <c r="I2117" s="324"/>
      <c r="J2117" s="324"/>
      <c r="K2117" s="324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20"/>
      <c r="AG2117" s="13"/>
      <c r="AH2117" s="13"/>
      <c r="AI2117" s="13"/>
      <c r="AJ2117" s="13"/>
      <c r="AK2117" s="13"/>
      <c r="AL2117" s="13"/>
      <c r="AM2117" s="13"/>
      <c r="AN2117" s="13"/>
      <c r="AO2117" s="13"/>
      <c r="AP2117" s="13"/>
      <c r="AQ2117" s="13"/>
      <c r="AR2117" s="13"/>
      <c r="AS2117" s="13"/>
      <c r="AT2117" s="13"/>
      <c r="AU2117" s="13"/>
      <c r="AV2117" s="13"/>
      <c r="AW2117" s="13"/>
      <c r="AX2117" s="13"/>
      <c r="AY2117" s="13"/>
      <c r="AZ2117" s="13"/>
      <c r="BA2117" s="13"/>
      <c r="BB2117" s="13"/>
    </row>
    <row r="2118" spans="1:54" ht="12.75">
      <c r="A2118" s="13"/>
      <c r="B2118" s="13"/>
      <c r="C2118" s="324"/>
      <c r="D2118" s="324"/>
      <c r="E2118" s="324"/>
      <c r="F2118" s="324"/>
      <c r="G2118" s="324"/>
      <c r="H2118" s="324"/>
      <c r="I2118" s="324"/>
      <c r="J2118" s="324"/>
      <c r="K2118" s="324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20"/>
      <c r="AG2118" s="13"/>
      <c r="AH2118" s="13"/>
      <c r="AI2118" s="13"/>
      <c r="AJ2118" s="13"/>
      <c r="AK2118" s="13"/>
      <c r="AL2118" s="13"/>
      <c r="AM2118" s="13"/>
      <c r="AN2118" s="13"/>
      <c r="AO2118" s="13"/>
      <c r="AP2118" s="13"/>
      <c r="AQ2118" s="13"/>
      <c r="AR2118" s="13"/>
      <c r="AS2118" s="13"/>
      <c r="AT2118" s="13"/>
      <c r="AU2118" s="13"/>
      <c r="AV2118" s="13"/>
      <c r="AW2118" s="13"/>
      <c r="AX2118" s="13"/>
      <c r="AY2118" s="13"/>
      <c r="AZ2118" s="13"/>
      <c r="BA2118" s="13"/>
      <c r="BB2118" s="13"/>
    </row>
    <row r="2119" spans="1:54" ht="12.75">
      <c r="A2119" s="13"/>
      <c r="B2119" s="13"/>
      <c r="C2119" s="324"/>
      <c r="D2119" s="324"/>
      <c r="E2119" s="324"/>
      <c r="F2119" s="324"/>
      <c r="G2119" s="324"/>
      <c r="H2119" s="324"/>
      <c r="I2119" s="324"/>
      <c r="J2119" s="324"/>
      <c r="K2119" s="324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20"/>
      <c r="AG2119" s="13"/>
      <c r="AH2119" s="13"/>
      <c r="AI2119" s="13"/>
      <c r="AJ2119" s="13"/>
      <c r="AK2119" s="13"/>
      <c r="AL2119" s="13"/>
      <c r="AM2119" s="13"/>
      <c r="AN2119" s="13"/>
      <c r="AO2119" s="13"/>
      <c r="AP2119" s="13"/>
      <c r="AQ2119" s="13"/>
      <c r="AR2119" s="13"/>
      <c r="AS2119" s="13"/>
      <c r="AT2119" s="13"/>
      <c r="AU2119" s="13"/>
      <c r="AV2119" s="13"/>
      <c r="AW2119" s="13"/>
      <c r="AX2119" s="13"/>
      <c r="AY2119" s="13"/>
      <c r="AZ2119" s="13"/>
      <c r="BA2119" s="13"/>
      <c r="BB2119" s="13"/>
    </row>
    <row r="2120" spans="1:54" ht="12.75">
      <c r="A2120" s="13"/>
      <c r="B2120" s="13"/>
      <c r="C2120" s="324"/>
      <c r="D2120" s="324"/>
      <c r="E2120" s="324"/>
      <c r="F2120" s="324"/>
      <c r="G2120" s="324"/>
      <c r="H2120" s="324"/>
      <c r="I2120" s="324"/>
      <c r="J2120" s="324"/>
      <c r="K2120" s="324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20"/>
      <c r="AG2120" s="13"/>
      <c r="AH2120" s="13"/>
      <c r="AI2120" s="13"/>
      <c r="AJ2120" s="13"/>
      <c r="AK2120" s="13"/>
      <c r="AL2120" s="13"/>
      <c r="AM2120" s="13"/>
      <c r="AN2120" s="13"/>
      <c r="AO2120" s="13"/>
      <c r="AP2120" s="13"/>
      <c r="AQ2120" s="13"/>
      <c r="AR2120" s="13"/>
      <c r="AS2120" s="13"/>
      <c r="AT2120" s="13"/>
      <c r="AU2120" s="13"/>
      <c r="AV2120" s="13"/>
      <c r="AW2120" s="13"/>
      <c r="AX2120" s="13"/>
      <c r="AY2120" s="13"/>
      <c r="AZ2120" s="13"/>
      <c r="BA2120" s="13"/>
      <c r="BB2120" s="13"/>
    </row>
    <row r="2121" spans="1:54" ht="12.75">
      <c r="A2121" s="13"/>
      <c r="B2121" s="13"/>
      <c r="C2121" s="324"/>
      <c r="D2121" s="324"/>
      <c r="E2121" s="324"/>
      <c r="F2121" s="324"/>
      <c r="G2121" s="324"/>
      <c r="H2121" s="324"/>
      <c r="I2121" s="324"/>
      <c r="J2121" s="324"/>
      <c r="K2121" s="324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20"/>
      <c r="AG2121" s="13"/>
      <c r="AH2121" s="13"/>
      <c r="AI2121" s="13"/>
      <c r="AJ2121" s="13"/>
      <c r="AK2121" s="13"/>
      <c r="AL2121" s="13"/>
      <c r="AM2121" s="13"/>
      <c r="AN2121" s="13"/>
      <c r="AO2121" s="13"/>
      <c r="AP2121" s="13"/>
      <c r="AQ2121" s="13"/>
      <c r="AR2121" s="13"/>
      <c r="AS2121" s="13"/>
      <c r="AT2121" s="13"/>
      <c r="AU2121" s="13"/>
      <c r="AV2121" s="13"/>
      <c r="AW2121" s="13"/>
      <c r="AX2121" s="13"/>
      <c r="AY2121" s="13"/>
      <c r="AZ2121" s="13"/>
      <c r="BA2121" s="13"/>
      <c r="BB2121" s="13"/>
    </row>
    <row r="2122" spans="1:54" ht="12.75">
      <c r="A2122" s="13"/>
      <c r="B2122" s="13"/>
      <c r="C2122" s="324"/>
      <c r="D2122" s="324"/>
      <c r="E2122" s="324"/>
      <c r="F2122" s="324"/>
      <c r="G2122" s="324"/>
      <c r="H2122" s="324"/>
      <c r="I2122" s="324"/>
      <c r="J2122" s="324"/>
      <c r="K2122" s="324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20"/>
      <c r="AG2122" s="13"/>
      <c r="AH2122" s="13"/>
      <c r="AI2122" s="13"/>
      <c r="AJ2122" s="13"/>
      <c r="AK2122" s="13"/>
      <c r="AL2122" s="13"/>
      <c r="AM2122" s="13"/>
      <c r="AN2122" s="13"/>
      <c r="AO2122" s="13"/>
      <c r="AP2122" s="13"/>
      <c r="AQ2122" s="13"/>
      <c r="AR2122" s="13"/>
      <c r="AS2122" s="13"/>
      <c r="AT2122" s="13"/>
      <c r="AU2122" s="13"/>
      <c r="AV2122" s="13"/>
      <c r="AW2122" s="13"/>
      <c r="AX2122" s="13"/>
      <c r="AY2122" s="13"/>
      <c r="AZ2122" s="13"/>
      <c r="BA2122" s="13"/>
      <c r="BB2122" s="13"/>
    </row>
    <row r="2123" spans="1:54" ht="12.75">
      <c r="A2123" s="13"/>
      <c r="B2123" s="13"/>
      <c r="C2123" s="324"/>
      <c r="D2123" s="324"/>
      <c r="E2123" s="324"/>
      <c r="F2123" s="324"/>
      <c r="G2123" s="324"/>
      <c r="H2123" s="324"/>
      <c r="I2123" s="324"/>
      <c r="J2123" s="324"/>
      <c r="K2123" s="324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20"/>
      <c r="AG2123" s="13"/>
      <c r="AH2123" s="13"/>
      <c r="AI2123" s="13"/>
      <c r="AJ2123" s="13"/>
      <c r="AK2123" s="13"/>
      <c r="AL2123" s="13"/>
      <c r="AM2123" s="13"/>
      <c r="AN2123" s="13"/>
      <c r="AO2123" s="13"/>
      <c r="AP2123" s="13"/>
      <c r="AQ2123" s="13"/>
      <c r="AR2123" s="13"/>
      <c r="AS2123" s="13"/>
      <c r="AT2123" s="13"/>
      <c r="AU2123" s="13"/>
      <c r="AV2123" s="13"/>
      <c r="AW2123" s="13"/>
      <c r="AX2123" s="13"/>
      <c r="AY2123" s="13"/>
      <c r="AZ2123" s="13"/>
      <c r="BA2123" s="13"/>
      <c r="BB2123" s="13"/>
    </row>
    <row r="2124" spans="1:54" ht="12.75">
      <c r="A2124" s="13"/>
      <c r="B2124" s="13"/>
      <c r="C2124" s="324"/>
      <c r="D2124" s="324"/>
      <c r="E2124" s="324"/>
      <c r="F2124" s="324"/>
      <c r="G2124" s="324"/>
      <c r="H2124" s="324"/>
      <c r="I2124" s="324"/>
      <c r="J2124" s="324"/>
      <c r="K2124" s="324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F2124" s="20"/>
      <c r="AG2124" s="13"/>
      <c r="AH2124" s="13"/>
      <c r="AI2124" s="13"/>
      <c r="AJ2124" s="13"/>
      <c r="AK2124" s="13"/>
      <c r="AL2124" s="13"/>
      <c r="AM2124" s="13"/>
      <c r="AN2124" s="13"/>
      <c r="AO2124" s="13"/>
      <c r="AP2124" s="13"/>
      <c r="AQ2124" s="13"/>
      <c r="AR2124" s="13"/>
      <c r="AS2124" s="13"/>
      <c r="AT2124" s="13"/>
      <c r="AU2124" s="13"/>
      <c r="AV2124" s="13"/>
      <c r="AW2124" s="13"/>
      <c r="AX2124" s="13"/>
      <c r="AY2124" s="13"/>
      <c r="AZ2124" s="13"/>
      <c r="BA2124" s="13"/>
      <c r="BB2124" s="13"/>
    </row>
    <row r="2125" spans="1:54" ht="12.75">
      <c r="A2125" s="13"/>
      <c r="B2125" s="13"/>
      <c r="C2125" s="324"/>
      <c r="D2125" s="324"/>
      <c r="E2125" s="324"/>
      <c r="F2125" s="324"/>
      <c r="G2125" s="324"/>
      <c r="H2125" s="324"/>
      <c r="I2125" s="324"/>
      <c r="J2125" s="324"/>
      <c r="K2125" s="324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20"/>
      <c r="AG2125" s="13"/>
      <c r="AH2125" s="13"/>
      <c r="AI2125" s="13"/>
      <c r="AJ2125" s="13"/>
      <c r="AK2125" s="13"/>
      <c r="AL2125" s="13"/>
      <c r="AM2125" s="13"/>
      <c r="AN2125" s="13"/>
      <c r="AO2125" s="13"/>
      <c r="AP2125" s="13"/>
      <c r="AQ2125" s="13"/>
      <c r="AR2125" s="13"/>
      <c r="AS2125" s="13"/>
      <c r="AT2125" s="13"/>
      <c r="AU2125" s="13"/>
      <c r="AV2125" s="13"/>
      <c r="AW2125" s="13"/>
      <c r="AX2125" s="13"/>
      <c r="AY2125" s="13"/>
      <c r="AZ2125" s="13"/>
      <c r="BA2125" s="13"/>
      <c r="BB2125" s="13"/>
    </row>
    <row r="2126" spans="1:54" ht="12.75">
      <c r="A2126" s="13"/>
      <c r="B2126" s="13"/>
      <c r="C2126" s="324"/>
      <c r="D2126" s="324"/>
      <c r="E2126" s="324"/>
      <c r="F2126" s="324"/>
      <c r="G2126" s="324"/>
      <c r="H2126" s="324"/>
      <c r="I2126" s="324"/>
      <c r="J2126" s="324"/>
      <c r="K2126" s="324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20"/>
      <c r="AG2126" s="13"/>
      <c r="AH2126" s="13"/>
      <c r="AI2126" s="13"/>
      <c r="AJ2126" s="13"/>
      <c r="AK2126" s="13"/>
      <c r="AL2126" s="13"/>
      <c r="AM2126" s="13"/>
      <c r="AN2126" s="13"/>
      <c r="AO2126" s="13"/>
      <c r="AP2126" s="13"/>
      <c r="AQ2126" s="13"/>
      <c r="AR2126" s="13"/>
      <c r="AS2126" s="13"/>
      <c r="AT2126" s="13"/>
      <c r="AU2126" s="13"/>
      <c r="AV2126" s="13"/>
      <c r="AW2126" s="13"/>
      <c r="AX2126" s="13"/>
      <c r="AY2126" s="13"/>
      <c r="AZ2126" s="13"/>
      <c r="BA2126" s="13"/>
      <c r="BB2126" s="13"/>
    </row>
    <row r="2127" spans="1:54" ht="12.75">
      <c r="A2127" s="13"/>
      <c r="B2127" s="13"/>
      <c r="C2127" s="324"/>
      <c r="D2127" s="324"/>
      <c r="E2127" s="324"/>
      <c r="F2127" s="324"/>
      <c r="G2127" s="324"/>
      <c r="H2127" s="324"/>
      <c r="I2127" s="324"/>
      <c r="J2127" s="324"/>
      <c r="K2127" s="324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20"/>
      <c r="AG2127" s="13"/>
      <c r="AH2127" s="13"/>
      <c r="AI2127" s="13"/>
      <c r="AJ2127" s="13"/>
      <c r="AK2127" s="13"/>
      <c r="AL2127" s="13"/>
      <c r="AM2127" s="13"/>
      <c r="AN2127" s="13"/>
      <c r="AO2127" s="13"/>
      <c r="AP2127" s="13"/>
      <c r="AQ2127" s="13"/>
      <c r="AR2127" s="13"/>
      <c r="AS2127" s="13"/>
      <c r="AT2127" s="13"/>
      <c r="AU2127" s="13"/>
      <c r="AV2127" s="13"/>
      <c r="AW2127" s="13"/>
      <c r="AX2127" s="13"/>
      <c r="AY2127" s="13"/>
      <c r="AZ2127" s="13"/>
      <c r="BA2127" s="13"/>
      <c r="BB2127" s="13"/>
    </row>
    <row r="2128" spans="1:54" ht="12.75">
      <c r="A2128" s="13"/>
      <c r="B2128" s="13"/>
      <c r="C2128" s="324"/>
      <c r="D2128" s="324"/>
      <c r="E2128" s="324"/>
      <c r="F2128" s="324"/>
      <c r="G2128" s="324"/>
      <c r="H2128" s="324"/>
      <c r="I2128" s="324"/>
      <c r="J2128" s="324"/>
      <c r="K2128" s="324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20"/>
      <c r="AG2128" s="13"/>
      <c r="AH2128" s="13"/>
      <c r="AI2128" s="13"/>
      <c r="AJ2128" s="13"/>
      <c r="AK2128" s="13"/>
      <c r="AL2128" s="13"/>
      <c r="AM2128" s="13"/>
      <c r="AN2128" s="13"/>
      <c r="AO2128" s="13"/>
      <c r="AP2128" s="13"/>
      <c r="AQ2128" s="13"/>
      <c r="AR2128" s="13"/>
      <c r="AS2128" s="13"/>
      <c r="AT2128" s="13"/>
      <c r="AU2128" s="13"/>
      <c r="AV2128" s="13"/>
      <c r="AW2128" s="13"/>
      <c r="AX2128" s="13"/>
      <c r="AY2128" s="13"/>
      <c r="AZ2128" s="13"/>
      <c r="BA2128" s="13"/>
      <c r="BB2128" s="13"/>
    </row>
    <row r="2129" spans="1:54" ht="12.75">
      <c r="A2129" s="13"/>
      <c r="B2129" s="13"/>
      <c r="C2129" s="324"/>
      <c r="D2129" s="324"/>
      <c r="E2129" s="324"/>
      <c r="F2129" s="324"/>
      <c r="G2129" s="324"/>
      <c r="H2129" s="324"/>
      <c r="I2129" s="324"/>
      <c r="J2129" s="324"/>
      <c r="K2129" s="324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20"/>
      <c r="AG2129" s="13"/>
      <c r="AH2129" s="13"/>
      <c r="AI2129" s="13"/>
      <c r="AJ2129" s="13"/>
      <c r="AK2129" s="13"/>
      <c r="AL2129" s="13"/>
      <c r="AM2129" s="13"/>
      <c r="AN2129" s="13"/>
      <c r="AO2129" s="13"/>
      <c r="AP2129" s="13"/>
      <c r="AQ2129" s="13"/>
      <c r="AR2129" s="13"/>
      <c r="AS2129" s="13"/>
      <c r="AT2129" s="13"/>
      <c r="AU2129" s="13"/>
      <c r="AV2129" s="13"/>
      <c r="AW2129" s="13"/>
      <c r="AX2129" s="13"/>
      <c r="AY2129" s="13"/>
      <c r="AZ2129" s="13"/>
      <c r="BA2129" s="13"/>
      <c r="BB2129" s="13"/>
    </row>
    <row r="2130" spans="1:54" ht="12.75">
      <c r="A2130" s="13"/>
      <c r="B2130" s="13"/>
      <c r="C2130" s="324"/>
      <c r="D2130" s="324"/>
      <c r="E2130" s="324"/>
      <c r="F2130" s="324"/>
      <c r="G2130" s="324"/>
      <c r="H2130" s="324"/>
      <c r="I2130" s="324"/>
      <c r="J2130" s="324"/>
      <c r="K2130" s="324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20"/>
      <c r="AG2130" s="13"/>
      <c r="AH2130" s="13"/>
      <c r="AI2130" s="13"/>
      <c r="AJ2130" s="13"/>
      <c r="AK2130" s="13"/>
      <c r="AL2130" s="13"/>
      <c r="AM2130" s="13"/>
      <c r="AN2130" s="13"/>
      <c r="AO2130" s="13"/>
      <c r="AP2130" s="13"/>
      <c r="AQ2130" s="13"/>
      <c r="AR2130" s="13"/>
      <c r="AS2130" s="13"/>
      <c r="AT2130" s="13"/>
      <c r="AU2130" s="13"/>
      <c r="AV2130" s="13"/>
      <c r="AW2130" s="13"/>
      <c r="AX2130" s="13"/>
      <c r="AY2130" s="13"/>
      <c r="AZ2130" s="13"/>
      <c r="BA2130" s="13"/>
      <c r="BB2130" s="13"/>
    </row>
    <row r="2131" spans="1:54" ht="12.75">
      <c r="A2131" s="13"/>
      <c r="B2131" s="13"/>
      <c r="C2131" s="324"/>
      <c r="D2131" s="324"/>
      <c r="E2131" s="324"/>
      <c r="F2131" s="324"/>
      <c r="G2131" s="324"/>
      <c r="H2131" s="324"/>
      <c r="I2131" s="324"/>
      <c r="J2131" s="324"/>
      <c r="K2131" s="324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20"/>
      <c r="AG2131" s="13"/>
      <c r="AH2131" s="13"/>
      <c r="AI2131" s="13"/>
      <c r="AJ2131" s="13"/>
      <c r="AK2131" s="13"/>
      <c r="AL2131" s="13"/>
      <c r="AM2131" s="13"/>
      <c r="AN2131" s="13"/>
      <c r="AO2131" s="13"/>
      <c r="AP2131" s="13"/>
      <c r="AQ2131" s="13"/>
      <c r="AR2131" s="13"/>
      <c r="AS2131" s="13"/>
      <c r="AT2131" s="13"/>
      <c r="AU2131" s="13"/>
      <c r="AV2131" s="13"/>
      <c r="AW2131" s="13"/>
      <c r="AX2131" s="13"/>
      <c r="AY2131" s="13"/>
      <c r="AZ2131" s="13"/>
      <c r="BA2131" s="13"/>
      <c r="BB2131" s="13"/>
    </row>
    <row r="2132" spans="1:54" ht="12.75">
      <c r="A2132" s="13"/>
      <c r="B2132" s="13"/>
      <c r="C2132" s="324"/>
      <c r="D2132" s="324"/>
      <c r="E2132" s="324"/>
      <c r="F2132" s="324"/>
      <c r="G2132" s="324"/>
      <c r="H2132" s="324"/>
      <c r="I2132" s="324"/>
      <c r="J2132" s="324"/>
      <c r="K2132" s="324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20"/>
      <c r="AG2132" s="13"/>
      <c r="AH2132" s="13"/>
      <c r="AI2132" s="13"/>
      <c r="AJ2132" s="13"/>
      <c r="AK2132" s="13"/>
      <c r="AL2132" s="13"/>
      <c r="AM2132" s="13"/>
      <c r="AN2132" s="13"/>
      <c r="AO2132" s="13"/>
      <c r="AP2132" s="13"/>
      <c r="AQ2132" s="13"/>
      <c r="AR2132" s="13"/>
      <c r="AS2132" s="13"/>
      <c r="AT2132" s="13"/>
      <c r="AU2132" s="13"/>
      <c r="AV2132" s="13"/>
      <c r="AW2132" s="13"/>
      <c r="AX2132" s="13"/>
      <c r="AY2132" s="13"/>
      <c r="AZ2132" s="13"/>
      <c r="BA2132" s="13"/>
      <c r="BB2132" s="13"/>
    </row>
    <row r="2133" spans="1:54" ht="12.75">
      <c r="A2133" s="13"/>
      <c r="B2133" s="13"/>
      <c r="C2133" s="324"/>
      <c r="D2133" s="324"/>
      <c r="E2133" s="324"/>
      <c r="F2133" s="324"/>
      <c r="G2133" s="324"/>
      <c r="H2133" s="324"/>
      <c r="I2133" s="324"/>
      <c r="J2133" s="324"/>
      <c r="K2133" s="324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20"/>
      <c r="AG2133" s="13"/>
      <c r="AH2133" s="13"/>
      <c r="AI2133" s="13"/>
      <c r="AJ2133" s="13"/>
      <c r="AK2133" s="13"/>
      <c r="AL2133" s="13"/>
      <c r="AM2133" s="13"/>
      <c r="AN2133" s="13"/>
      <c r="AO2133" s="13"/>
      <c r="AP2133" s="13"/>
      <c r="AQ2133" s="13"/>
      <c r="AR2133" s="13"/>
      <c r="AS2133" s="13"/>
      <c r="AT2133" s="13"/>
      <c r="AU2133" s="13"/>
      <c r="AV2133" s="13"/>
      <c r="AW2133" s="13"/>
      <c r="AX2133" s="13"/>
      <c r="AY2133" s="13"/>
      <c r="AZ2133" s="13"/>
      <c r="BA2133" s="13"/>
      <c r="BB2133" s="13"/>
    </row>
    <row r="2134" spans="1:54" ht="12.75">
      <c r="A2134" s="13"/>
      <c r="B2134" s="13"/>
      <c r="C2134" s="324"/>
      <c r="D2134" s="324"/>
      <c r="E2134" s="324"/>
      <c r="F2134" s="324"/>
      <c r="G2134" s="324"/>
      <c r="H2134" s="324"/>
      <c r="I2134" s="324"/>
      <c r="J2134" s="324"/>
      <c r="K2134" s="324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20"/>
      <c r="AG2134" s="13"/>
      <c r="AH2134" s="13"/>
      <c r="AI2134" s="13"/>
      <c r="AJ2134" s="13"/>
      <c r="AK2134" s="13"/>
      <c r="AL2134" s="13"/>
      <c r="AM2134" s="13"/>
      <c r="AN2134" s="13"/>
      <c r="AO2134" s="13"/>
      <c r="AP2134" s="13"/>
      <c r="AQ2134" s="13"/>
      <c r="AR2134" s="13"/>
      <c r="AS2134" s="13"/>
      <c r="AT2134" s="13"/>
      <c r="AU2134" s="13"/>
      <c r="AV2134" s="13"/>
      <c r="AW2134" s="13"/>
      <c r="AX2134" s="13"/>
      <c r="AY2134" s="13"/>
      <c r="AZ2134" s="13"/>
      <c r="BA2134" s="13"/>
      <c r="BB2134" s="13"/>
    </row>
    <row r="2135" spans="1:54" ht="12.75">
      <c r="A2135" s="13"/>
      <c r="B2135" s="13"/>
      <c r="C2135" s="324"/>
      <c r="D2135" s="324"/>
      <c r="E2135" s="324"/>
      <c r="F2135" s="324"/>
      <c r="G2135" s="324"/>
      <c r="H2135" s="324"/>
      <c r="I2135" s="324"/>
      <c r="J2135" s="324"/>
      <c r="K2135" s="324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F2135" s="20"/>
      <c r="AG2135" s="13"/>
      <c r="AH2135" s="13"/>
      <c r="AI2135" s="13"/>
      <c r="AJ2135" s="13"/>
      <c r="AK2135" s="13"/>
      <c r="AL2135" s="13"/>
      <c r="AM2135" s="13"/>
      <c r="AN2135" s="13"/>
      <c r="AO2135" s="13"/>
      <c r="AP2135" s="13"/>
      <c r="AQ2135" s="13"/>
      <c r="AR2135" s="13"/>
      <c r="AS2135" s="13"/>
      <c r="AT2135" s="13"/>
      <c r="AU2135" s="13"/>
      <c r="AV2135" s="13"/>
      <c r="AW2135" s="13"/>
      <c r="AX2135" s="13"/>
      <c r="AY2135" s="13"/>
      <c r="AZ2135" s="13"/>
      <c r="BA2135" s="13"/>
      <c r="BB2135" s="13"/>
    </row>
    <row r="2136" spans="1:54" ht="12.75">
      <c r="A2136" s="13"/>
      <c r="B2136" s="13"/>
      <c r="C2136" s="324"/>
      <c r="D2136" s="324"/>
      <c r="E2136" s="324"/>
      <c r="F2136" s="324"/>
      <c r="G2136" s="324"/>
      <c r="H2136" s="324"/>
      <c r="I2136" s="324"/>
      <c r="J2136" s="324"/>
      <c r="K2136" s="324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20"/>
      <c r="AG2136" s="13"/>
      <c r="AH2136" s="13"/>
      <c r="AI2136" s="13"/>
      <c r="AJ2136" s="13"/>
      <c r="AK2136" s="13"/>
      <c r="AL2136" s="13"/>
      <c r="AM2136" s="13"/>
      <c r="AN2136" s="13"/>
      <c r="AO2136" s="13"/>
      <c r="AP2136" s="13"/>
      <c r="AQ2136" s="13"/>
      <c r="AR2136" s="13"/>
      <c r="AS2136" s="13"/>
      <c r="AT2136" s="13"/>
      <c r="AU2136" s="13"/>
      <c r="AV2136" s="13"/>
      <c r="AW2136" s="13"/>
      <c r="AX2136" s="13"/>
      <c r="AY2136" s="13"/>
      <c r="AZ2136" s="13"/>
      <c r="BA2136" s="13"/>
      <c r="BB2136" s="13"/>
    </row>
    <row r="2137" spans="1:54" ht="12.75">
      <c r="A2137" s="13"/>
      <c r="B2137" s="13"/>
      <c r="C2137" s="324"/>
      <c r="D2137" s="324"/>
      <c r="E2137" s="324"/>
      <c r="F2137" s="324"/>
      <c r="G2137" s="324"/>
      <c r="H2137" s="324"/>
      <c r="I2137" s="324"/>
      <c r="J2137" s="324"/>
      <c r="K2137" s="324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F2137" s="20"/>
      <c r="AG2137" s="13"/>
      <c r="AH2137" s="13"/>
      <c r="AI2137" s="13"/>
      <c r="AJ2137" s="13"/>
      <c r="AK2137" s="13"/>
      <c r="AL2137" s="13"/>
      <c r="AM2137" s="13"/>
      <c r="AN2137" s="13"/>
      <c r="AO2137" s="13"/>
      <c r="AP2137" s="13"/>
      <c r="AQ2137" s="13"/>
      <c r="AR2137" s="13"/>
      <c r="AS2137" s="13"/>
      <c r="AT2137" s="13"/>
      <c r="AU2137" s="13"/>
      <c r="AV2137" s="13"/>
      <c r="AW2137" s="13"/>
      <c r="AX2137" s="13"/>
      <c r="AY2137" s="13"/>
      <c r="AZ2137" s="13"/>
      <c r="BA2137" s="13"/>
      <c r="BB2137" s="13"/>
    </row>
    <row r="2138" spans="1:54" ht="12.75">
      <c r="A2138" s="13"/>
      <c r="B2138" s="13"/>
      <c r="C2138" s="324"/>
      <c r="D2138" s="324"/>
      <c r="E2138" s="324"/>
      <c r="F2138" s="324"/>
      <c r="G2138" s="324"/>
      <c r="H2138" s="324"/>
      <c r="I2138" s="324"/>
      <c r="J2138" s="324"/>
      <c r="K2138" s="324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F2138" s="20"/>
      <c r="AG2138" s="13"/>
      <c r="AH2138" s="13"/>
      <c r="AI2138" s="13"/>
      <c r="AJ2138" s="13"/>
      <c r="AK2138" s="13"/>
      <c r="AL2138" s="13"/>
      <c r="AM2138" s="13"/>
      <c r="AN2138" s="13"/>
      <c r="AO2138" s="13"/>
      <c r="AP2138" s="13"/>
      <c r="AQ2138" s="13"/>
      <c r="AR2138" s="13"/>
      <c r="AS2138" s="13"/>
      <c r="AT2138" s="13"/>
      <c r="AU2138" s="13"/>
      <c r="AV2138" s="13"/>
      <c r="AW2138" s="13"/>
      <c r="AX2138" s="13"/>
      <c r="AY2138" s="13"/>
      <c r="AZ2138" s="13"/>
      <c r="BA2138" s="13"/>
      <c r="BB2138" s="13"/>
    </row>
    <row r="2139" spans="1:54" ht="12.75">
      <c r="A2139" s="13"/>
      <c r="B2139" s="13"/>
      <c r="C2139" s="324"/>
      <c r="D2139" s="324"/>
      <c r="E2139" s="324"/>
      <c r="F2139" s="324"/>
      <c r="G2139" s="324"/>
      <c r="H2139" s="324"/>
      <c r="I2139" s="324"/>
      <c r="J2139" s="324"/>
      <c r="K2139" s="324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F2139" s="20"/>
      <c r="AG2139" s="13"/>
      <c r="AH2139" s="13"/>
      <c r="AI2139" s="13"/>
      <c r="AJ2139" s="13"/>
      <c r="AK2139" s="13"/>
      <c r="AL2139" s="13"/>
      <c r="AM2139" s="13"/>
      <c r="AN2139" s="13"/>
      <c r="AO2139" s="13"/>
      <c r="AP2139" s="13"/>
      <c r="AQ2139" s="13"/>
      <c r="AR2139" s="13"/>
      <c r="AS2139" s="13"/>
      <c r="AT2139" s="13"/>
      <c r="AU2139" s="13"/>
      <c r="AV2139" s="13"/>
      <c r="AW2139" s="13"/>
      <c r="AX2139" s="13"/>
      <c r="AY2139" s="13"/>
      <c r="AZ2139" s="13"/>
      <c r="BA2139" s="13"/>
      <c r="BB2139" s="13"/>
    </row>
    <row r="2140" spans="1:54" ht="12.75">
      <c r="A2140" s="13"/>
      <c r="B2140" s="13"/>
      <c r="C2140" s="324"/>
      <c r="D2140" s="324"/>
      <c r="E2140" s="324"/>
      <c r="F2140" s="324"/>
      <c r="G2140" s="324"/>
      <c r="H2140" s="324"/>
      <c r="I2140" s="324"/>
      <c r="J2140" s="324"/>
      <c r="K2140" s="324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20"/>
      <c r="AG2140" s="13"/>
      <c r="AH2140" s="13"/>
      <c r="AI2140" s="13"/>
      <c r="AJ2140" s="13"/>
      <c r="AK2140" s="13"/>
      <c r="AL2140" s="13"/>
      <c r="AM2140" s="13"/>
      <c r="AN2140" s="13"/>
      <c r="AO2140" s="13"/>
      <c r="AP2140" s="13"/>
      <c r="AQ2140" s="13"/>
      <c r="AR2140" s="13"/>
      <c r="AS2140" s="13"/>
      <c r="AT2140" s="13"/>
      <c r="AU2140" s="13"/>
      <c r="AV2140" s="13"/>
      <c r="AW2140" s="13"/>
      <c r="AX2140" s="13"/>
      <c r="AY2140" s="13"/>
      <c r="AZ2140" s="13"/>
      <c r="BA2140" s="13"/>
      <c r="BB2140" s="13"/>
    </row>
    <row r="2141" spans="1:54" ht="12.75">
      <c r="A2141" s="13"/>
      <c r="B2141" s="13"/>
      <c r="C2141" s="324"/>
      <c r="D2141" s="324"/>
      <c r="E2141" s="324"/>
      <c r="F2141" s="324"/>
      <c r="G2141" s="324"/>
      <c r="H2141" s="324"/>
      <c r="I2141" s="324"/>
      <c r="J2141" s="324"/>
      <c r="K2141" s="324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20"/>
      <c r="AG2141" s="13"/>
      <c r="AH2141" s="13"/>
      <c r="AI2141" s="13"/>
      <c r="AJ2141" s="13"/>
      <c r="AK2141" s="13"/>
      <c r="AL2141" s="13"/>
      <c r="AM2141" s="13"/>
      <c r="AN2141" s="13"/>
      <c r="AO2141" s="13"/>
      <c r="AP2141" s="13"/>
      <c r="AQ2141" s="13"/>
      <c r="AR2141" s="13"/>
      <c r="AS2141" s="13"/>
      <c r="AT2141" s="13"/>
      <c r="AU2141" s="13"/>
      <c r="AV2141" s="13"/>
      <c r="AW2141" s="13"/>
      <c r="AX2141" s="13"/>
      <c r="AY2141" s="13"/>
      <c r="AZ2141" s="13"/>
      <c r="BA2141" s="13"/>
      <c r="BB2141" s="13"/>
    </row>
    <row r="2142" spans="1:54" ht="12.75">
      <c r="A2142" s="13"/>
      <c r="B2142" s="13"/>
      <c r="C2142" s="324"/>
      <c r="D2142" s="324"/>
      <c r="E2142" s="324"/>
      <c r="F2142" s="324"/>
      <c r="G2142" s="324"/>
      <c r="H2142" s="324"/>
      <c r="I2142" s="324"/>
      <c r="J2142" s="324"/>
      <c r="K2142" s="324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20"/>
      <c r="AG2142" s="13"/>
      <c r="AH2142" s="13"/>
      <c r="AI2142" s="13"/>
      <c r="AJ2142" s="13"/>
      <c r="AK2142" s="13"/>
      <c r="AL2142" s="13"/>
      <c r="AM2142" s="13"/>
      <c r="AN2142" s="13"/>
      <c r="AO2142" s="13"/>
      <c r="AP2142" s="13"/>
      <c r="AQ2142" s="13"/>
      <c r="AR2142" s="13"/>
      <c r="AS2142" s="13"/>
      <c r="AT2142" s="13"/>
      <c r="AU2142" s="13"/>
      <c r="AV2142" s="13"/>
      <c r="AW2142" s="13"/>
      <c r="AX2142" s="13"/>
      <c r="AY2142" s="13"/>
      <c r="AZ2142" s="13"/>
      <c r="BA2142" s="13"/>
      <c r="BB2142" s="13"/>
    </row>
    <row r="2143" spans="1:54" ht="12.75">
      <c r="A2143" s="13"/>
      <c r="B2143" s="13"/>
      <c r="C2143" s="324"/>
      <c r="D2143" s="324"/>
      <c r="E2143" s="324"/>
      <c r="F2143" s="324"/>
      <c r="G2143" s="324"/>
      <c r="H2143" s="324"/>
      <c r="I2143" s="324"/>
      <c r="J2143" s="324"/>
      <c r="K2143" s="324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20"/>
      <c r="AG2143" s="13"/>
      <c r="AH2143" s="13"/>
      <c r="AI2143" s="13"/>
      <c r="AJ2143" s="13"/>
      <c r="AK2143" s="13"/>
      <c r="AL2143" s="13"/>
      <c r="AM2143" s="13"/>
      <c r="AN2143" s="13"/>
      <c r="AO2143" s="13"/>
      <c r="AP2143" s="13"/>
      <c r="AQ2143" s="13"/>
      <c r="AR2143" s="13"/>
      <c r="AS2143" s="13"/>
      <c r="AT2143" s="13"/>
      <c r="AU2143" s="13"/>
      <c r="AV2143" s="13"/>
      <c r="AW2143" s="13"/>
      <c r="AX2143" s="13"/>
      <c r="AY2143" s="13"/>
      <c r="AZ2143" s="13"/>
      <c r="BA2143" s="13"/>
      <c r="BB2143" s="13"/>
    </row>
    <row r="2144" spans="1:54" ht="12.75">
      <c r="A2144" s="13"/>
      <c r="B2144" s="13"/>
      <c r="C2144" s="324"/>
      <c r="D2144" s="324"/>
      <c r="E2144" s="324"/>
      <c r="F2144" s="324"/>
      <c r="G2144" s="324"/>
      <c r="H2144" s="324"/>
      <c r="I2144" s="324"/>
      <c r="J2144" s="324"/>
      <c r="K2144" s="324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20"/>
      <c r="AG2144" s="13"/>
      <c r="AH2144" s="13"/>
      <c r="AI2144" s="13"/>
      <c r="AJ2144" s="13"/>
      <c r="AK2144" s="13"/>
      <c r="AL2144" s="13"/>
      <c r="AM2144" s="13"/>
      <c r="AN2144" s="13"/>
      <c r="AO2144" s="13"/>
      <c r="AP2144" s="13"/>
      <c r="AQ2144" s="13"/>
      <c r="AR2144" s="13"/>
      <c r="AS2144" s="13"/>
      <c r="AT2144" s="13"/>
      <c r="AU2144" s="13"/>
      <c r="AV2144" s="13"/>
      <c r="AW2144" s="13"/>
      <c r="AX2144" s="13"/>
      <c r="AY2144" s="13"/>
      <c r="AZ2144" s="13"/>
      <c r="BA2144" s="13"/>
      <c r="BB2144" s="13"/>
    </row>
    <row r="2145" spans="1:54" ht="12.75">
      <c r="A2145" s="13"/>
      <c r="B2145" s="13"/>
      <c r="C2145" s="324"/>
      <c r="D2145" s="324"/>
      <c r="E2145" s="324"/>
      <c r="F2145" s="324"/>
      <c r="G2145" s="324"/>
      <c r="H2145" s="324"/>
      <c r="I2145" s="324"/>
      <c r="J2145" s="324"/>
      <c r="K2145" s="324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20"/>
      <c r="AG2145" s="13"/>
      <c r="AH2145" s="13"/>
      <c r="AI2145" s="13"/>
      <c r="AJ2145" s="13"/>
      <c r="AK2145" s="13"/>
      <c r="AL2145" s="13"/>
      <c r="AM2145" s="13"/>
      <c r="AN2145" s="13"/>
      <c r="AO2145" s="13"/>
      <c r="AP2145" s="13"/>
      <c r="AQ2145" s="13"/>
      <c r="AR2145" s="13"/>
      <c r="AS2145" s="13"/>
      <c r="AT2145" s="13"/>
      <c r="AU2145" s="13"/>
      <c r="AV2145" s="13"/>
      <c r="AW2145" s="13"/>
      <c r="AX2145" s="13"/>
      <c r="AY2145" s="13"/>
      <c r="AZ2145" s="13"/>
      <c r="BA2145" s="13"/>
      <c r="BB2145" s="13"/>
    </row>
    <row r="2146" spans="1:54" ht="12.75">
      <c r="A2146" s="13"/>
      <c r="B2146" s="13"/>
      <c r="C2146" s="324"/>
      <c r="D2146" s="324"/>
      <c r="E2146" s="324"/>
      <c r="F2146" s="324"/>
      <c r="G2146" s="324"/>
      <c r="H2146" s="324"/>
      <c r="I2146" s="324"/>
      <c r="J2146" s="324"/>
      <c r="K2146" s="324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20"/>
      <c r="AG2146" s="13"/>
      <c r="AH2146" s="13"/>
      <c r="AI2146" s="13"/>
      <c r="AJ2146" s="13"/>
      <c r="AK2146" s="13"/>
      <c r="AL2146" s="13"/>
      <c r="AM2146" s="13"/>
      <c r="AN2146" s="13"/>
      <c r="AO2146" s="13"/>
      <c r="AP2146" s="13"/>
      <c r="AQ2146" s="13"/>
      <c r="AR2146" s="13"/>
      <c r="AS2146" s="13"/>
      <c r="AT2146" s="13"/>
      <c r="AU2146" s="13"/>
      <c r="AV2146" s="13"/>
      <c r="AW2146" s="13"/>
      <c r="AX2146" s="13"/>
      <c r="AY2146" s="13"/>
      <c r="AZ2146" s="13"/>
      <c r="BA2146" s="13"/>
      <c r="BB2146" s="13"/>
    </row>
    <row r="2147" spans="1:54" ht="12.75">
      <c r="A2147" s="13"/>
      <c r="B2147" s="13"/>
      <c r="C2147" s="324"/>
      <c r="D2147" s="324"/>
      <c r="E2147" s="324"/>
      <c r="F2147" s="324"/>
      <c r="G2147" s="324"/>
      <c r="H2147" s="324"/>
      <c r="I2147" s="324"/>
      <c r="J2147" s="324"/>
      <c r="K2147" s="324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F2147" s="20"/>
      <c r="AG2147" s="13"/>
      <c r="AH2147" s="13"/>
      <c r="AI2147" s="13"/>
      <c r="AJ2147" s="13"/>
      <c r="AK2147" s="13"/>
      <c r="AL2147" s="13"/>
      <c r="AM2147" s="13"/>
      <c r="AN2147" s="13"/>
      <c r="AO2147" s="13"/>
      <c r="AP2147" s="13"/>
      <c r="AQ2147" s="13"/>
      <c r="AR2147" s="13"/>
      <c r="AS2147" s="13"/>
      <c r="AT2147" s="13"/>
      <c r="AU2147" s="13"/>
      <c r="AV2147" s="13"/>
      <c r="AW2147" s="13"/>
      <c r="AX2147" s="13"/>
      <c r="AY2147" s="13"/>
      <c r="AZ2147" s="13"/>
      <c r="BA2147" s="13"/>
      <c r="BB2147" s="13"/>
    </row>
    <row r="2148" spans="1:54" ht="12.75">
      <c r="A2148" s="13"/>
      <c r="B2148" s="13"/>
      <c r="C2148" s="324"/>
      <c r="D2148" s="324"/>
      <c r="E2148" s="324"/>
      <c r="F2148" s="324"/>
      <c r="G2148" s="324"/>
      <c r="H2148" s="324"/>
      <c r="I2148" s="324"/>
      <c r="J2148" s="324"/>
      <c r="K2148" s="324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20"/>
      <c r="AG2148" s="13"/>
      <c r="AH2148" s="13"/>
      <c r="AI2148" s="13"/>
      <c r="AJ2148" s="13"/>
      <c r="AK2148" s="13"/>
      <c r="AL2148" s="13"/>
      <c r="AM2148" s="13"/>
      <c r="AN2148" s="13"/>
      <c r="AO2148" s="13"/>
      <c r="AP2148" s="13"/>
      <c r="AQ2148" s="13"/>
      <c r="AR2148" s="13"/>
      <c r="AS2148" s="13"/>
      <c r="AT2148" s="13"/>
      <c r="AU2148" s="13"/>
      <c r="AV2148" s="13"/>
      <c r="AW2148" s="13"/>
      <c r="AX2148" s="13"/>
      <c r="AY2148" s="13"/>
      <c r="AZ2148" s="13"/>
      <c r="BA2148" s="13"/>
      <c r="BB2148" s="13"/>
    </row>
    <row r="2149" spans="1:54" ht="12.75">
      <c r="A2149" s="13"/>
      <c r="B2149" s="13"/>
      <c r="C2149" s="324"/>
      <c r="D2149" s="324"/>
      <c r="E2149" s="324"/>
      <c r="F2149" s="324"/>
      <c r="G2149" s="324"/>
      <c r="H2149" s="324"/>
      <c r="I2149" s="324"/>
      <c r="J2149" s="324"/>
      <c r="K2149" s="324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20"/>
      <c r="AG2149" s="13"/>
      <c r="AH2149" s="13"/>
      <c r="AI2149" s="13"/>
      <c r="AJ2149" s="13"/>
      <c r="AK2149" s="13"/>
      <c r="AL2149" s="13"/>
      <c r="AM2149" s="13"/>
      <c r="AN2149" s="13"/>
      <c r="AO2149" s="13"/>
      <c r="AP2149" s="13"/>
      <c r="AQ2149" s="13"/>
      <c r="AR2149" s="13"/>
      <c r="AS2149" s="13"/>
      <c r="AT2149" s="13"/>
      <c r="AU2149" s="13"/>
      <c r="AV2149" s="13"/>
      <c r="AW2149" s="13"/>
      <c r="AX2149" s="13"/>
      <c r="AY2149" s="13"/>
      <c r="AZ2149" s="13"/>
      <c r="BA2149" s="13"/>
      <c r="BB2149" s="13"/>
    </row>
    <row r="2150" spans="1:54" ht="12.75">
      <c r="A2150" s="13"/>
      <c r="B2150" s="13"/>
      <c r="C2150" s="324"/>
      <c r="D2150" s="324"/>
      <c r="E2150" s="324"/>
      <c r="F2150" s="324"/>
      <c r="G2150" s="324"/>
      <c r="H2150" s="324"/>
      <c r="I2150" s="324"/>
      <c r="J2150" s="324"/>
      <c r="K2150" s="324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20"/>
      <c r="AG2150" s="13"/>
      <c r="AH2150" s="13"/>
      <c r="AI2150" s="13"/>
      <c r="AJ2150" s="13"/>
      <c r="AK2150" s="13"/>
      <c r="AL2150" s="13"/>
      <c r="AM2150" s="13"/>
      <c r="AN2150" s="13"/>
      <c r="AO2150" s="13"/>
      <c r="AP2150" s="13"/>
      <c r="AQ2150" s="13"/>
      <c r="AR2150" s="13"/>
      <c r="AS2150" s="13"/>
      <c r="AT2150" s="13"/>
      <c r="AU2150" s="13"/>
      <c r="AV2150" s="13"/>
      <c r="AW2150" s="13"/>
      <c r="AX2150" s="13"/>
      <c r="AY2150" s="13"/>
      <c r="AZ2150" s="13"/>
      <c r="BA2150" s="13"/>
      <c r="BB2150" s="13"/>
    </row>
    <row r="2151" spans="1:54" ht="12.75">
      <c r="A2151" s="13"/>
      <c r="B2151" s="13"/>
      <c r="C2151" s="324"/>
      <c r="D2151" s="324"/>
      <c r="E2151" s="324"/>
      <c r="F2151" s="324"/>
      <c r="G2151" s="324"/>
      <c r="H2151" s="324"/>
      <c r="I2151" s="324"/>
      <c r="J2151" s="324"/>
      <c r="K2151" s="324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20"/>
      <c r="AG2151" s="13"/>
      <c r="AH2151" s="13"/>
      <c r="AI2151" s="13"/>
      <c r="AJ2151" s="13"/>
      <c r="AK2151" s="13"/>
      <c r="AL2151" s="13"/>
      <c r="AM2151" s="13"/>
      <c r="AN2151" s="13"/>
      <c r="AO2151" s="13"/>
      <c r="AP2151" s="13"/>
      <c r="AQ2151" s="13"/>
      <c r="AR2151" s="13"/>
      <c r="AS2151" s="13"/>
      <c r="AT2151" s="13"/>
      <c r="AU2151" s="13"/>
      <c r="AV2151" s="13"/>
      <c r="AW2151" s="13"/>
      <c r="AX2151" s="13"/>
      <c r="AY2151" s="13"/>
      <c r="AZ2151" s="13"/>
      <c r="BA2151" s="13"/>
      <c r="BB2151" s="13"/>
    </row>
    <row r="2152" spans="1:54" ht="12.75">
      <c r="A2152" s="13"/>
      <c r="B2152" s="13"/>
      <c r="C2152" s="324"/>
      <c r="D2152" s="324"/>
      <c r="E2152" s="324"/>
      <c r="F2152" s="324"/>
      <c r="G2152" s="324"/>
      <c r="H2152" s="324"/>
      <c r="I2152" s="324"/>
      <c r="J2152" s="324"/>
      <c r="K2152" s="324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20"/>
      <c r="AG2152" s="13"/>
      <c r="AH2152" s="13"/>
      <c r="AI2152" s="13"/>
      <c r="AJ2152" s="13"/>
      <c r="AK2152" s="13"/>
      <c r="AL2152" s="13"/>
      <c r="AM2152" s="13"/>
      <c r="AN2152" s="13"/>
      <c r="AO2152" s="13"/>
      <c r="AP2152" s="13"/>
      <c r="AQ2152" s="13"/>
      <c r="AR2152" s="13"/>
      <c r="AS2152" s="13"/>
      <c r="AT2152" s="13"/>
      <c r="AU2152" s="13"/>
      <c r="AV2152" s="13"/>
      <c r="AW2152" s="13"/>
      <c r="AX2152" s="13"/>
      <c r="AY2152" s="13"/>
      <c r="AZ2152" s="13"/>
      <c r="BA2152" s="13"/>
      <c r="BB2152" s="13"/>
    </row>
    <row r="2153" spans="1:54" ht="12.75">
      <c r="A2153" s="13"/>
      <c r="B2153" s="13"/>
      <c r="C2153" s="324"/>
      <c r="D2153" s="324"/>
      <c r="E2153" s="324"/>
      <c r="F2153" s="324"/>
      <c r="G2153" s="324"/>
      <c r="H2153" s="324"/>
      <c r="I2153" s="324"/>
      <c r="J2153" s="324"/>
      <c r="K2153" s="324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F2153" s="20"/>
      <c r="AG2153" s="13"/>
      <c r="AH2153" s="13"/>
      <c r="AI2153" s="13"/>
      <c r="AJ2153" s="13"/>
      <c r="AK2153" s="13"/>
      <c r="AL2153" s="13"/>
      <c r="AM2153" s="13"/>
      <c r="AN2153" s="13"/>
      <c r="AO2153" s="13"/>
      <c r="AP2153" s="13"/>
      <c r="AQ2153" s="13"/>
      <c r="AR2153" s="13"/>
      <c r="AS2153" s="13"/>
      <c r="AT2153" s="13"/>
      <c r="AU2153" s="13"/>
      <c r="AV2153" s="13"/>
      <c r="AW2153" s="13"/>
      <c r="AX2153" s="13"/>
      <c r="AY2153" s="13"/>
      <c r="AZ2153" s="13"/>
      <c r="BA2153" s="13"/>
      <c r="BB2153" s="13"/>
    </row>
    <row r="2154" spans="1:54" ht="12.75">
      <c r="A2154" s="13"/>
      <c r="B2154" s="13"/>
      <c r="C2154" s="324"/>
      <c r="D2154" s="324"/>
      <c r="E2154" s="324"/>
      <c r="F2154" s="324"/>
      <c r="G2154" s="324"/>
      <c r="H2154" s="324"/>
      <c r="I2154" s="324"/>
      <c r="J2154" s="324"/>
      <c r="K2154" s="324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20"/>
      <c r="AG2154" s="13"/>
      <c r="AH2154" s="13"/>
      <c r="AI2154" s="13"/>
      <c r="AJ2154" s="13"/>
      <c r="AK2154" s="13"/>
      <c r="AL2154" s="13"/>
      <c r="AM2154" s="13"/>
      <c r="AN2154" s="13"/>
      <c r="AO2154" s="13"/>
      <c r="AP2154" s="13"/>
      <c r="AQ2154" s="13"/>
      <c r="AR2154" s="13"/>
      <c r="AS2154" s="13"/>
      <c r="AT2154" s="13"/>
      <c r="AU2154" s="13"/>
      <c r="AV2154" s="13"/>
      <c r="AW2154" s="13"/>
      <c r="AX2154" s="13"/>
      <c r="AY2154" s="13"/>
      <c r="AZ2154" s="13"/>
      <c r="BA2154" s="13"/>
      <c r="BB2154" s="13"/>
    </row>
    <row r="2155" spans="1:54" ht="12.75">
      <c r="A2155" s="13"/>
      <c r="B2155" s="13"/>
      <c r="C2155" s="324"/>
      <c r="D2155" s="324"/>
      <c r="E2155" s="324"/>
      <c r="F2155" s="324"/>
      <c r="G2155" s="324"/>
      <c r="H2155" s="324"/>
      <c r="I2155" s="324"/>
      <c r="J2155" s="324"/>
      <c r="K2155" s="324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20"/>
      <c r="AG2155" s="13"/>
      <c r="AH2155" s="13"/>
      <c r="AI2155" s="13"/>
      <c r="AJ2155" s="13"/>
      <c r="AK2155" s="13"/>
      <c r="AL2155" s="13"/>
      <c r="AM2155" s="13"/>
      <c r="AN2155" s="13"/>
      <c r="AO2155" s="13"/>
      <c r="AP2155" s="13"/>
      <c r="AQ2155" s="13"/>
      <c r="AR2155" s="13"/>
      <c r="AS2155" s="13"/>
      <c r="AT2155" s="13"/>
      <c r="AU2155" s="13"/>
      <c r="AV2155" s="13"/>
      <c r="AW2155" s="13"/>
      <c r="AX2155" s="13"/>
      <c r="AY2155" s="13"/>
      <c r="AZ2155" s="13"/>
      <c r="BA2155" s="13"/>
      <c r="BB2155" s="13"/>
    </row>
    <row r="2156" spans="1:54" ht="12.75">
      <c r="A2156" s="13"/>
      <c r="B2156" s="13"/>
      <c r="C2156" s="324"/>
      <c r="D2156" s="324"/>
      <c r="E2156" s="324"/>
      <c r="F2156" s="324"/>
      <c r="G2156" s="324"/>
      <c r="H2156" s="324"/>
      <c r="I2156" s="324"/>
      <c r="J2156" s="324"/>
      <c r="K2156" s="324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F2156" s="20"/>
      <c r="AG2156" s="13"/>
      <c r="AH2156" s="13"/>
      <c r="AI2156" s="13"/>
      <c r="AJ2156" s="13"/>
      <c r="AK2156" s="13"/>
      <c r="AL2156" s="13"/>
      <c r="AM2156" s="13"/>
      <c r="AN2156" s="13"/>
      <c r="AO2156" s="13"/>
      <c r="AP2156" s="13"/>
      <c r="AQ2156" s="13"/>
      <c r="AR2156" s="13"/>
      <c r="AS2156" s="13"/>
      <c r="AT2156" s="13"/>
      <c r="AU2156" s="13"/>
      <c r="AV2156" s="13"/>
      <c r="AW2156" s="13"/>
      <c r="AX2156" s="13"/>
      <c r="AY2156" s="13"/>
      <c r="AZ2156" s="13"/>
      <c r="BA2156" s="13"/>
      <c r="BB2156" s="13"/>
    </row>
    <row r="2157" spans="1:54" ht="12.75">
      <c r="A2157" s="13"/>
      <c r="B2157" s="13"/>
      <c r="C2157" s="324"/>
      <c r="D2157" s="324"/>
      <c r="E2157" s="324"/>
      <c r="F2157" s="324"/>
      <c r="G2157" s="324"/>
      <c r="H2157" s="324"/>
      <c r="I2157" s="324"/>
      <c r="J2157" s="324"/>
      <c r="K2157" s="324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20"/>
      <c r="AG2157" s="13"/>
      <c r="AH2157" s="13"/>
      <c r="AI2157" s="13"/>
      <c r="AJ2157" s="13"/>
      <c r="AK2157" s="13"/>
      <c r="AL2157" s="13"/>
      <c r="AM2157" s="13"/>
      <c r="AN2157" s="13"/>
      <c r="AO2157" s="13"/>
      <c r="AP2157" s="13"/>
      <c r="AQ2157" s="13"/>
      <c r="AR2157" s="13"/>
      <c r="AS2157" s="13"/>
      <c r="AT2157" s="13"/>
      <c r="AU2157" s="13"/>
      <c r="AV2157" s="13"/>
      <c r="AW2157" s="13"/>
      <c r="AX2157" s="13"/>
      <c r="AY2157" s="13"/>
      <c r="AZ2157" s="13"/>
      <c r="BA2157" s="13"/>
      <c r="BB2157" s="13"/>
    </row>
    <row r="2158" spans="1:54" ht="12.75">
      <c r="A2158" s="13"/>
      <c r="B2158" s="13"/>
      <c r="C2158" s="324"/>
      <c r="D2158" s="324"/>
      <c r="E2158" s="324"/>
      <c r="F2158" s="324"/>
      <c r="G2158" s="324"/>
      <c r="H2158" s="324"/>
      <c r="I2158" s="324"/>
      <c r="J2158" s="324"/>
      <c r="K2158" s="324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F2158" s="20"/>
      <c r="AG2158" s="13"/>
      <c r="AH2158" s="13"/>
      <c r="AI2158" s="13"/>
      <c r="AJ2158" s="13"/>
      <c r="AK2158" s="13"/>
      <c r="AL2158" s="13"/>
      <c r="AM2158" s="13"/>
      <c r="AN2158" s="13"/>
      <c r="AO2158" s="13"/>
      <c r="AP2158" s="13"/>
      <c r="AQ2158" s="13"/>
      <c r="AR2158" s="13"/>
      <c r="AS2158" s="13"/>
      <c r="AT2158" s="13"/>
      <c r="AU2158" s="13"/>
      <c r="AV2158" s="13"/>
      <c r="AW2158" s="13"/>
      <c r="AX2158" s="13"/>
      <c r="AY2158" s="13"/>
      <c r="AZ2158" s="13"/>
      <c r="BA2158" s="13"/>
      <c r="BB2158" s="13"/>
    </row>
    <row r="2159" spans="1:54" ht="12.75">
      <c r="A2159" s="13"/>
      <c r="B2159" s="13"/>
      <c r="C2159" s="324"/>
      <c r="D2159" s="324"/>
      <c r="E2159" s="324"/>
      <c r="F2159" s="324"/>
      <c r="G2159" s="324"/>
      <c r="H2159" s="324"/>
      <c r="I2159" s="324"/>
      <c r="J2159" s="324"/>
      <c r="K2159" s="324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F2159" s="20"/>
      <c r="AG2159" s="13"/>
      <c r="AH2159" s="13"/>
      <c r="AI2159" s="13"/>
      <c r="AJ2159" s="13"/>
      <c r="AK2159" s="13"/>
      <c r="AL2159" s="13"/>
      <c r="AM2159" s="13"/>
      <c r="AN2159" s="13"/>
      <c r="AO2159" s="13"/>
      <c r="AP2159" s="13"/>
      <c r="AQ2159" s="13"/>
      <c r="AR2159" s="13"/>
      <c r="AS2159" s="13"/>
      <c r="AT2159" s="13"/>
      <c r="AU2159" s="13"/>
      <c r="AV2159" s="13"/>
      <c r="AW2159" s="13"/>
      <c r="AX2159" s="13"/>
      <c r="AY2159" s="13"/>
      <c r="AZ2159" s="13"/>
      <c r="BA2159" s="13"/>
      <c r="BB2159" s="13"/>
    </row>
    <row r="2160" spans="1:54" ht="12.75">
      <c r="A2160" s="13"/>
      <c r="B2160" s="13"/>
      <c r="C2160" s="324"/>
      <c r="D2160" s="324"/>
      <c r="E2160" s="324"/>
      <c r="F2160" s="324"/>
      <c r="G2160" s="324"/>
      <c r="H2160" s="324"/>
      <c r="I2160" s="324"/>
      <c r="J2160" s="324"/>
      <c r="K2160" s="324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F2160" s="20"/>
      <c r="AG2160" s="13"/>
      <c r="AH2160" s="13"/>
      <c r="AI2160" s="13"/>
      <c r="AJ2160" s="13"/>
      <c r="AK2160" s="13"/>
      <c r="AL2160" s="13"/>
      <c r="AM2160" s="13"/>
      <c r="AN2160" s="13"/>
      <c r="AO2160" s="13"/>
      <c r="AP2160" s="13"/>
      <c r="AQ2160" s="13"/>
      <c r="AR2160" s="13"/>
      <c r="AS2160" s="13"/>
      <c r="AT2160" s="13"/>
      <c r="AU2160" s="13"/>
      <c r="AV2160" s="13"/>
      <c r="AW2160" s="13"/>
      <c r="AX2160" s="13"/>
      <c r="AY2160" s="13"/>
      <c r="AZ2160" s="13"/>
      <c r="BA2160" s="13"/>
      <c r="BB2160" s="13"/>
    </row>
    <row r="2161" spans="1:54" ht="12.75">
      <c r="A2161" s="13"/>
      <c r="B2161" s="13"/>
      <c r="C2161" s="324"/>
      <c r="D2161" s="324"/>
      <c r="E2161" s="324"/>
      <c r="F2161" s="324"/>
      <c r="G2161" s="324"/>
      <c r="H2161" s="324"/>
      <c r="I2161" s="324"/>
      <c r="J2161" s="324"/>
      <c r="K2161" s="324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20"/>
      <c r="AG2161" s="13"/>
      <c r="AH2161" s="13"/>
      <c r="AI2161" s="13"/>
      <c r="AJ2161" s="13"/>
      <c r="AK2161" s="13"/>
      <c r="AL2161" s="13"/>
      <c r="AM2161" s="13"/>
      <c r="AN2161" s="13"/>
      <c r="AO2161" s="13"/>
      <c r="AP2161" s="13"/>
      <c r="AQ2161" s="13"/>
      <c r="AR2161" s="13"/>
      <c r="AS2161" s="13"/>
      <c r="AT2161" s="13"/>
      <c r="AU2161" s="13"/>
      <c r="AV2161" s="13"/>
      <c r="AW2161" s="13"/>
      <c r="AX2161" s="13"/>
      <c r="AY2161" s="13"/>
      <c r="AZ2161" s="13"/>
      <c r="BA2161" s="13"/>
      <c r="BB2161" s="13"/>
    </row>
    <row r="2162" spans="1:54" ht="12.75">
      <c r="A2162" s="13"/>
      <c r="B2162" s="13"/>
      <c r="C2162" s="324"/>
      <c r="D2162" s="324"/>
      <c r="E2162" s="324"/>
      <c r="F2162" s="324"/>
      <c r="G2162" s="324"/>
      <c r="H2162" s="324"/>
      <c r="I2162" s="324"/>
      <c r="J2162" s="324"/>
      <c r="K2162" s="324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20"/>
      <c r="AG2162" s="13"/>
      <c r="AH2162" s="13"/>
      <c r="AI2162" s="13"/>
      <c r="AJ2162" s="13"/>
      <c r="AK2162" s="13"/>
      <c r="AL2162" s="13"/>
      <c r="AM2162" s="13"/>
      <c r="AN2162" s="13"/>
      <c r="AO2162" s="13"/>
      <c r="AP2162" s="13"/>
      <c r="AQ2162" s="13"/>
      <c r="AR2162" s="13"/>
      <c r="AS2162" s="13"/>
      <c r="AT2162" s="13"/>
      <c r="AU2162" s="13"/>
      <c r="AV2162" s="13"/>
      <c r="AW2162" s="13"/>
      <c r="AX2162" s="13"/>
      <c r="AY2162" s="13"/>
      <c r="AZ2162" s="13"/>
      <c r="BA2162" s="13"/>
      <c r="BB2162" s="13"/>
    </row>
    <row r="2163" spans="1:54" ht="12.75">
      <c r="A2163" s="13"/>
      <c r="B2163" s="13"/>
      <c r="C2163" s="324"/>
      <c r="D2163" s="324"/>
      <c r="E2163" s="324"/>
      <c r="F2163" s="324"/>
      <c r="G2163" s="324"/>
      <c r="H2163" s="324"/>
      <c r="I2163" s="324"/>
      <c r="J2163" s="324"/>
      <c r="K2163" s="324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20"/>
      <c r="AG2163" s="13"/>
      <c r="AH2163" s="13"/>
      <c r="AI2163" s="13"/>
      <c r="AJ2163" s="13"/>
      <c r="AK2163" s="13"/>
      <c r="AL2163" s="13"/>
      <c r="AM2163" s="13"/>
      <c r="AN2163" s="13"/>
      <c r="AO2163" s="13"/>
      <c r="AP2163" s="13"/>
      <c r="AQ2163" s="13"/>
      <c r="AR2163" s="13"/>
      <c r="AS2163" s="13"/>
      <c r="AT2163" s="13"/>
      <c r="AU2163" s="13"/>
      <c r="AV2163" s="13"/>
      <c r="AW2163" s="13"/>
      <c r="AX2163" s="13"/>
      <c r="AY2163" s="13"/>
      <c r="AZ2163" s="13"/>
      <c r="BA2163" s="13"/>
      <c r="BB2163" s="13"/>
    </row>
    <row r="2164" spans="1:54" ht="12.75">
      <c r="A2164" s="13"/>
      <c r="B2164" s="13"/>
      <c r="C2164" s="324"/>
      <c r="D2164" s="324"/>
      <c r="E2164" s="324"/>
      <c r="F2164" s="324"/>
      <c r="G2164" s="324"/>
      <c r="H2164" s="324"/>
      <c r="I2164" s="324"/>
      <c r="J2164" s="324"/>
      <c r="K2164" s="324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F2164" s="20"/>
      <c r="AG2164" s="13"/>
      <c r="AH2164" s="13"/>
      <c r="AI2164" s="13"/>
      <c r="AJ2164" s="13"/>
      <c r="AK2164" s="13"/>
      <c r="AL2164" s="13"/>
      <c r="AM2164" s="13"/>
      <c r="AN2164" s="13"/>
      <c r="AO2164" s="13"/>
      <c r="AP2164" s="13"/>
      <c r="AQ2164" s="13"/>
      <c r="AR2164" s="13"/>
      <c r="AS2164" s="13"/>
      <c r="AT2164" s="13"/>
      <c r="AU2164" s="13"/>
      <c r="AV2164" s="13"/>
      <c r="AW2164" s="13"/>
      <c r="AX2164" s="13"/>
      <c r="AY2164" s="13"/>
      <c r="AZ2164" s="13"/>
      <c r="BA2164" s="13"/>
      <c r="BB2164" s="13"/>
    </row>
    <row r="2165" spans="1:54" ht="12.75">
      <c r="A2165" s="13"/>
      <c r="B2165" s="13"/>
      <c r="C2165" s="324"/>
      <c r="D2165" s="324"/>
      <c r="E2165" s="324"/>
      <c r="F2165" s="324"/>
      <c r="G2165" s="324"/>
      <c r="H2165" s="324"/>
      <c r="I2165" s="324"/>
      <c r="J2165" s="324"/>
      <c r="K2165" s="324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F2165" s="20"/>
      <c r="AG2165" s="13"/>
      <c r="AH2165" s="13"/>
      <c r="AI2165" s="13"/>
      <c r="AJ2165" s="13"/>
      <c r="AK2165" s="13"/>
      <c r="AL2165" s="13"/>
      <c r="AM2165" s="13"/>
      <c r="AN2165" s="13"/>
      <c r="AO2165" s="13"/>
      <c r="AP2165" s="13"/>
      <c r="AQ2165" s="13"/>
      <c r="AR2165" s="13"/>
      <c r="AS2165" s="13"/>
      <c r="AT2165" s="13"/>
      <c r="AU2165" s="13"/>
      <c r="AV2165" s="13"/>
      <c r="AW2165" s="13"/>
      <c r="AX2165" s="13"/>
      <c r="AY2165" s="13"/>
      <c r="AZ2165" s="13"/>
      <c r="BA2165" s="13"/>
      <c r="BB2165" s="13"/>
    </row>
    <row r="2166" spans="1:54" ht="12.75">
      <c r="A2166" s="13"/>
      <c r="B2166" s="13"/>
      <c r="C2166" s="324"/>
      <c r="D2166" s="324"/>
      <c r="E2166" s="324"/>
      <c r="F2166" s="324"/>
      <c r="G2166" s="324"/>
      <c r="H2166" s="324"/>
      <c r="I2166" s="324"/>
      <c r="J2166" s="324"/>
      <c r="K2166" s="324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20"/>
      <c r="AG2166" s="13"/>
      <c r="AH2166" s="13"/>
      <c r="AI2166" s="13"/>
      <c r="AJ2166" s="13"/>
      <c r="AK2166" s="13"/>
      <c r="AL2166" s="13"/>
      <c r="AM2166" s="13"/>
      <c r="AN2166" s="13"/>
      <c r="AO2166" s="13"/>
      <c r="AP2166" s="13"/>
      <c r="AQ2166" s="13"/>
      <c r="AR2166" s="13"/>
      <c r="AS2166" s="13"/>
      <c r="AT2166" s="13"/>
      <c r="AU2166" s="13"/>
      <c r="AV2166" s="13"/>
      <c r="AW2166" s="13"/>
      <c r="AX2166" s="13"/>
      <c r="AY2166" s="13"/>
      <c r="AZ2166" s="13"/>
      <c r="BA2166" s="13"/>
      <c r="BB2166" s="13"/>
    </row>
    <row r="2167" spans="1:54" ht="12.75">
      <c r="A2167" s="13"/>
      <c r="B2167" s="13"/>
      <c r="C2167" s="324"/>
      <c r="D2167" s="324"/>
      <c r="E2167" s="324"/>
      <c r="F2167" s="324"/>
      <c r="G2167" s="324"/>
      <c r="H2167" s="324"/>
      <c r="I2167" s="324"/>
      <c r="J2167" s="324"/>
      <c r="K2167" s="324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20"/>
      <c r="AG2167" s="13"/>
      <c r="AH2167" s="13"/>
      <c r="AI2167" s="13"/>
      <c r="AJ2167" s="13"/>
      <c r="AK2167" s="13"/>
      <c r="AL2167" s="13"/>
      <c r="AM2167" s="13"/>
      <c r="AN2167" s="13"/>
      <c r="AO2167" s="13"/>
      <c r="AP2167" s="13"/>
      <c r="AQ2167" s="13"/>
      <c r="AR2167" s="13"/>
      <c r="AS2167" s="13"/>
      <c r="AT2167" s="13"/>
      <c r="AU2167" s="13"/>
      <c r="AV2167" s="13"/>
      <c r="AW2167" s="13"/>
      <c r="AX2167" s="13"/>
      <c r="AY2167" s="13"/>
      <c r="AZ2167" s="13"/>
      <c r="BA2167" s="13"/>
      <c r="BB2167" s="13"/>
    </row>
    <row r="2168" spans="1:54" ht="12.75">
      <c r="A2168" s="13"/>
      <c r="B2168" s="13"/>
      <c r="C2168" s="324"/>
      <c r="D2168" s="324"/>
      <c r="E2168" s="324"/>
      <c r="F2168" s="324"/>
      <c r="G2168" s="324"/>
      <c r="H2168" s="324"/>
      <c r="I2168" s="324"/>
      <c r="J2168" s="324"/>
      <c r="K2168" s="324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F2168" s="20"/>
      <c r="AG2168" s="13"/>
      <c r="AH2168" s="13"/>
      <c r="AI2168" s="13"/>
      <c r="AJ2168" s="13"/>
      <c r="AK2168" s="13"/>
      <c r="AL2168" s="13"/>
      <c r="AM2168" s="13"/>
      <c r="AN2168" s="13"/>
      <c r="AO2168" s="13"/>
      <c r="AP2168" s="13"/>
      <c r="AQ2168" s="13"/>
      <c r="AR2168" s="13"/>
      <c r="AS2168" s="13"/>
      <c r="AT2168" s="13"/>
      <c r="AU2168" s="13"/>
      <c r="AV2168" s="13"/>
      <c r="AW2168" s="13"/>
      <c r="AX2168" s="13"/>
      <c r="AY2168" s="13"/>
      <c r="AZ2168" s="13"/>
      <c r="BA2168" s="13"/>
      <c r="BB2168" s="13"/>
    </row>
    <row r="2169" spans="1:54" ht="12.75">
      <c r="A2169" s="13"/>
      <c r="B2169" s="13"/>
      <c r="C2169" s="324"/>
      <c r="D2169" s="324"/>
      <c r="E2169" s="324"/>
      <c r="F2169" s="324"/>
      <c r="G2169" s="324"/>
      <c r="H2169" s="324"/>
      <c r="I2169" s="324"/>
      <c r="J2169" s="324"/>
      <c r="K2169" s="324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20"/>
      <c r="AG2169" s="13"/>
      <c r="AH2169" s="13"/>
      <c r="AI2169" s="13"/>
      <c r="AJ2169" s="13"/>
      <c r="AK2169" s="13"/>
      <c r="AL2169" s="13"/>
      <c r="AM2169" s="13"/>
      <c r="AN2169" s="13"/>
      <c r="AO2169" s="13"/>
      <c r="AP2169" s="13"/>
      <c r="AQ2169" s="13"/>
      <c r="AR2169" s="13"/>
      <c r="AS2169" s="13"/>
      <c r="AT2169" s="13"/>
      <c r="AU2169" s="13"/>
      <c r="AV2169" s="13"/>
      <c r="AW2169" s="13"/>
      <c r="AX2169" s="13"/>
      <c r="AY2169" s="13"/>
      <c r="AZ2169" s="13"/>
      <c r="BA2169" s="13"/>
      <c r="BB2169" s="13"/>
    </row>
    <row r="2170" spans="1:54" ht="12.75">
      <c r="A2170" s="13"/>
      <c r="B2170" s="13"/>
      <c r="C2170" s="324"/>
      <c r="D2170" s="324"/>
      <c r="E2170" s="324"/>
      <c r="F2170" s="324"/>
      <c r="G2170" s="324"/>
      <c r="H2170" s="324"/>
      <c r="I2170" s="324"/>
      <c r="J2170" s="324"/>
      <c r="K2170" s="324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20"/>
      <c r="AG2170" s="13"/>
      <c r="AH2170" s="13"/>
      <c r="AI2170" s="13"/>
      <c r="AJ2170" s="13"/>
      <c r="AK2170" s="13"/>
      <c r="AL2170" s="13"/>
      <c r="AM2170" s="13"/>
      <c r="AN2170" s="13"/>
      <c r="AO2170" s="13"/>
      <c r="AP2170" s="13"/>
      <c r="AQ2170" s="13"/>
      <c r="AR2170" s="13"/>
      <c r="AS2170" s="13"/>
      <c r="AT2170" s="13"/>
      <c r="AU2170" s="13"/>
      <c r="AV2170" s="13"/>
      <c r="AW2170" s="13"/>
      <c r="AX2170" s="13"/>
      <c r="AY2170" s="13"/>
      <c r="AZ2170" s="13"/>
      <c r="BA2170" s="13"/>
      <c r="BB2170" s="13"/>
    </row>
    <row r="2171" spans="1:54" ht="12.75">
      <c r="A2171" s="13"/>
      <c r="B2171" s="13"/>
      <c r="C2171" s="324"/>
      <c r="D2171" s="324"/>
      <c r="E2171" s="324"/>
      <c r="F2171" s="324"/>
      <c r="G2171" s="324"/>
      <c r="H2171" s="324"/>
      <c r="I2171" s="324"/>
      <c r="J2171" s="324"/>
      <c r="K2171" s="324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20"/>
      <c r="AG2171" s="13"/>
      <c r="AH2171" s="13"/>
      <c r="AI2171" s="13"/>
      <c r="AJ2171" s="13"/>
      <c r="AK2171" s="13"/>
      <c r="AL2171" s="13"/>
      <c r="AM2171" s="13"/>
      <c r="AN2171" s="13"/>
      <c r="AO2171" s="13"/>
      <c r="AP2171" s="13"/>
      <c r="AQ2171" s="13"/>
      <c r="AR2171" s="13"/>
      <c r="AS2171" s="13"/>
      <c r="AT2171" s="13"/>
      <c r="AU2171" s="13"/>
      <c r="AV2171" s="13"/>
      <c r="AW2171" s="13"/>
      <c r="AX2171" s="13"/>
      <c r="AY2171" s="13"/>
      <c r="AZ2171" s="13"/>
      <c r="BA2171" s="13"/>
      <c r="BB2171" s="13"/>
    </row>
    <row r="2172" spans="1:54" ht="12.75">
      <c r="A2172" s="13"/>
      <c r="B2172" s="13"/>
      <c r="C2172" s="324"/>
      <c r="D2172" s="324"/>
      <c r="E2172" s="324"/>
      <c r="F2172" s="324"/>
      <c r="G2172" s="324"/>
      <c r="H2172" s="324"/>
      <c r="I2172" s="324"/>
      <c r="J2172" s="324"/>
      <c r="K2172" s="324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F2172" s="20"/>
      <c r="AG2172" s="13"/>
      <c r="AH2172" s="13"/>
      <c r="AI2172" s="13"/>
      <c r="AJ2172" s="13"/>
      <c r="AK2172" s="13"/>
      <c r="AL2172" s="13"/>
      <c r="AM2172" s="13"/>
      <c r="AN2172" s="13"/>
      <c r="AO2172" s="13"/>
      <c r="AP2172" s="13"/>
      <c r="AQ2172" s="13"/>
      <c r="AR2172" s="13"/>
      <c r="AS2172" s="13"/>
      <c r="AT2172" s="13"/>
      <c r="AU2172" s="13"/>
      <c r="AV2172" s="13"/>
      <c r="AW2172" s="13"/>
      <c r="AX2172" s="13"/>
      <c r="AY2172" s="13"/>
      <c r="AZ2172" s="13"/>
      <c r="BA2172" s="13"/>
      <c r="BB2172" s="13"/>
    </row>
    <row r="2173" spans="1:54" ht="12.75">
      <c r="A2173" s="13"/>
      <c r="B2173" s="13"/>
      <c r="C2173" s="324"/>
      <c r="D2173" s="324"/>
      <c r="E2173" s="324"/>
      <c r="F2173" s="324"/>
      <c r="G2173" s="324"/>
      <c r="H2173" s="324"/>
      <c r="I2173" s="324"/>
      <c r="J2173" s="324"/>
      <c r="K2173" s="324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20"/>
      <c r="AG2173" s="13"/>
      <c r="AH2173" s="13"/>
      <c r="AI2173" s="13"/>
      <c r="AJ2173" s="13"/>
      <c r="AK2173" s="13"/>
      <c r="AL2173" s="13"/>
      <c r="AM2173" s="13"/>
      <c r="AN2173" s="13"/>
      <c r="AO2173" s="13"/>
      <c r="AP2173" s="13"/>
      <c r="AQ2173" s="13"/>
      <c r="AR2173" s="13"/>
      <c r="AS2173" s="13"/>
      <c r="AT2173" s="13"/>
      <c r="AU2173" s="13"/>
      <c r="AV2173" s="13"/>
      <c r="AW2173" s="13"/>
      <c r="AX2173" s="13"/>
      <c r="AY2173" s="13"/>
      <c r="AZ2173" s="13"/>
      <c r="BA2173" s="13"/>
      <c r="BB2173" s="13"/>
    </row>
    <row r="2174" spans="1:54" ht="12.75">
      <c r="A2174" s="13"/>
      <c r="B2174" s="13"/>
      <c r="C2174" s="324"/>
      <c r="D2174" s="324"/>
      <c r="E2174" s="324"/>
      <c r="F2174" s="324"/>
      <c r="G2174" s="324"/>
      <c r="H2174" s="324"/>
      <c r="I2174" s="324"/>
      <c r="J2174" s="324"/>
      <c r="K2174" s="324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20"/>
      <c r="AG2174" s="13"/>
      <c r="AH2174" s="13"/>
      <c r="AI2174" s="13"/>
      <c r="AJ2174" s="13"/>
      <c r="AK2174" s="13"/>
      <c r="AL2174" s="13"/>
      <c r="AM2174" s="13"/>
      <c r="AN2174" s="13"/>
      <c r="AO2174" s="13"/>
      <c r="AP2174" s="13"/>
      <c r="AQ2174" s="13"/>
      <c r="AR2174" s="13"/>
      <c r="AS2174" s="13"/>
      <c r="AT2174" s="13"/>
      <c r="AU2174" s="13"/>
      <c r="AV2174" s="13"/>
      <c r="AW2174" s="13"/>
      <c r="AX2174" s="13"/>
      <c r="AY2174" s="13"/>
      <c r="AZ2174" s="13"/>
      <c r="BA2174" s="13"/>
      <c r="BB2174" s="13"/>
    </row>
    <row r="2175" spans="1:54" ht="12.75">
      <c r="A2175" s="13"/>
      <c r="B2175" s="13"/>
      <c r="C2175" s="324"/>
      <c r="D2175" s="324"/>
      <c r="E2175" s="324"/>
      <c r="F2175" s="324"/>
      <c r="G2175" s="324"/>
      <c r="H2175" s="324"/>
      <c r="I2175" s="324"/>
      <c r="J2175" s="324"/>
      <c r="K2175" s="324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20"/>
      <c r="AG2175" s="13"/>
      <c r="AH2175" s="13"/>
      <c r="AI2175" s="13"/>
      <c r="AJ2175" s="13"/>
      <c r="AK2175" s="13"/>
      <c r="AL2175" s="13"/>
      <c r="AM2175" s="13"/>
      <c r="AN2175" s="13"/>
      <c r="AO2175" s="13"/>
      <c r="AP2175" s="13"/>
      <c r="AQ2175" s="13"/>
      <c r="AR2175" s="13"/>
      <c r="AS2175" s="13"/>
      <c r="AT2175" s="13"/>
      <c r="AU2175" s="13"/>
      <c r="AV2175" s="13"/>
      <c r="AW2175" s="13"/>
      <c r="AX2175" s="13"/>
      <c r="AY2175" s="13"/>
      <c r="AZ2175" s="13"/>
      <c r="BA2175" s="13"/>
      <c r="BB2175" s="13"/>
    </row>
    <row r="2176" spans="1:54" ht="12.75">
      <c r="A2176" s="13"/>
      <c r="B2176" s="13"/>
      <c r="C2176" s="324"/>
      <c r="D2176" s="324"/>
      <c r="E2176" s="324"/>
      <c r="F2176" s="324"/>
      <c r="G2176" s="324"/>
      <c r="H2176" s="324"/>
      <c r="I2176" s="324"/>
      <c r="J2176" s="324"/>
      <c r="K2176" s="324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F2176" s="20"/>
      <c r="AG2176" s="13"/>
      <c r="AH2176" s="13"/>
      <c r="AI2176" s="13"/>
      <c r="AJ2176" s="13"/>
      <c r="AK2176" s="13"/>
      <c r="AL2176" s="13"/>
      <c r="AM2176" s="13"/>
      <c r="AN2176" s="13"/>
      <c r="AO2176" s="13"/>
      <c r="AP2176" s="13"/>
      <c r="AQ2176" s="13"/>
      <c r="AR2176" s="13"/>
      <c r="AS2176" s="13"/>
      <c r="AT2176" s="13"/>
      <c r="AU2176" s="13"/>
      <c r="AV2176" s="13"/>
      <c r="AW2176" s="13"/>
      <c r="AX2176" s="13"/>
      <c r="AY2176" s="13"/>
      <c r="AZ2176" s="13"/>
      <c r="BA2176" s="13"/>
      <c r="BB2176" s="13"/>
    </row>
    <row r="2177" spans="1:54" ht="12.75">
      <c r="A2177" s="13"/>
      <c r="B2177" s="13"/>
      <c r="C2177" s="324"/>
      <c r="D2177" s="324"/>
      <c r="E2177" s="324"/>
      <c r="F2177" s="324"/>
      <c r="G2177" s="324"/>
      <c r="H2177" s="324"/>
      <c r="I2177" s="324"/>
      <c r="J2177" s="324"/>
      <c r="K2177" s="324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F2177" s="20"/>
      <c r="AG2177" s="13"/>
      <c r="AH2177" s="13"/>
      <c r="AI2177" s="13"/>
      <c r="AJ2177" s="13"/>
      <c r="AK2177" s="13"/>
      <c r="AL2177" s="13"/>
      <c r="AM2177" s="13"/>
      <c r="AN2177" s="13"/>
      <c r="AO2177" s="13"/>
      <c r="AP2177" s="13"/>
      <c r="AQ2177" s="13"/>
      <c r="AR2177" s="13"/>
      <c r="AS2177" s="13"/>
      <c r="AT2177" s="13"/>
      <c r="AU2177" s="13"/>
      <c r="AV2177" s="13"/>
      <c r="AW2177" s="13"/>
      <c r="AX2177" s="13"/>
      <c r="AY2177" s="13"/>
      <c r="AZ2177" s="13"/>
      <c r="BA2177" s="13"/>
      <c r="BB2177" s="13"/>
    </row>
    <row r="2178" spans="1:54" ht="12.75">
      <c r="A2178" s="13"/>
      <c r="B2178" s="13"/>
      <c r="C2178" s="324"/>
      <c r="D2178" s="324"/>
      <c r="E2178" s="324"/>
      <c r="F2178" s="324"/>
      <c r="G2178" s="324"/>
      <c r="H2178" s="324"/>
      <c r="I2178" s="324"/>
      <c r="J2178" s="324"/>
      <c r="K2178" s="324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20"/>
      <c r="AG2178" s="13"/>
      <c r="AH2178" s="13"/>
      <c r="AI2178" s="13"/>
      <c r="AJ2178" s="13"/>
      <c r="AK2178" s="13"/>
      <c r="AL2178" s="13"/>
      <c r="AM2178" s="13"/>
      <c r="AN2178" s="13"/>
      <c r="AO2178" s="13"/>
      <c r="AP2178" s="13"/>
      <c r="AQ2178" s="13"/>
      <c r="AR2178" s="13"/>
      <c r="AS2178" s="13"/>
      <c r="AT2178" s="13"/>
      <c r="AU2178" s="13"/>
      <c r="AV2178" s="13"/>
      <c r="AW2178" s="13"/>
      <c r="AX2178" s="13"/>
      <c r="AY2178" s="13"/>
      <c r="AZ2178" s="13"/>
      <c r="BA2178" s="13"/>
      <c r="BB2178" s="13"/>
    </row>
    <row r="2179" spans="1:54" ht="12.75">
      <c r="A2179" s="13"/>
      <c r="B2179" s="13"/>
      <c r="C2179" s="324"/>
      <c r="D2179" s="324"/>
      <c r="E2179" s="324"/>
      <c r="F2179" s="324"/>
      <c r="G2179" s="324"/>
      <c r="H2179" s="324"/>
      <c r="I2179" s="324"/>
      <c r="J2179" s="324"/>
      <c r="K2179" s="324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F2179" s="20"/>
      <c r="AG2179" s="13"/>
      <c r="AH2179" s="13"/>
      <c r="AI2179" s="13"/>
      <c r="AJ2179" s="13"/>
      <c r="AK2179" s="13"/>
      <c r="AL2179" s="13"/>
      <c r="AM2179" s="13"/>
      <c r="AN2179" s="13"/>
      <c r="AO2179" s="13"/>
      <c r="AP2179" s="13"/>
      <c r="AQ2179" s="13"/>
      <c r="AR2179" s="13"/>
      <c r="AS2179" s="13"/>
      <c r="AT2179" s="13"/>
      <c r="AU2179" s="13"/>
      <c r="AV2179" s="13"/>
      <c r="AW2179" s="13"/>
      <c r="AX2179" s="13"/>
      <c r="AY2179" s="13"/>
      <c r="AZ2179" s="13"/>
      <c r="BA2179" s="13"/>
      <c r="BB2179" s="13"/>
    </row>
    <row r="2180" spans="1:54" ht="12.75">
      <c r="A2180" s="13"/>
      <c r="B2180" s="13"/>
      <c r="C2180" s="324"/>
      <c r="D2180" s="324"/>
      <c r="E2180" s="324"/>
      <c r="F2180" s="324"/>
      <c r="G2180" s="324"/>
      <c r="H2180" s="324"/>
      <c r="I2180" s="324"/>
      <c r="J2180" s="324"/>
      <c r="K2180" s="324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F2180" s="20"/>
      <c r="AG2180" s="13"/>
      <c r="AH2180" s="13"/>
      <c r="AI2180" s="13"/>
      <c r="AJ2180" s="13"/>
      <c r="AK2180" s="13"/>
      <c r="AL2180" s="13"/>
      <c r="AM2180" s="13"/>
      <c r="AN2180" s="13"/>
      <c r="AO2180" s="13"/>
      <c r="AP2180" s="13"/>
      <c r="AQ2180" s="13"/>
      <c r="AR2180" s="13"/>
      <c r="AS2180" s="13"/>
      <c r="AT2180" s="13"/>
      <c r="AU2180" s="13"/>
      <c r="AV2180" s="13"/>
      <c r="AW2180" s="13"/>
      <c r="AX2180" s="13"/>
      <c r="AY2180" s="13"/>
      <c r="AZ2180" s="13"/>
      <c r="BA2180" s="13"/>
      <c r="BB2180" s="13"/>
    </row>
    <row r="2181" spans="1:54" ht="12.75">
      <c r="A2181" s="13"/>
      <c r="B2181" s="13"/>
      <c r="C2181" s="324"/>
      <c r="D2181" s="324"/>
      <c r="E2181" s="324"/>
      <c r="F2181" s="324"/>
      <c r="G2181" s="324"/>
      <c r="H2181" s="324"/>
      <c r="I2181" s="324"/>
      <c r="J2181" s="324"/>
      <c r="K2181" s="324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20"/>
      <c r="AG2181" s="13"/>
      <c r="AH2181" s="13"/>
      <c r="AI2181" s="13"/>
      <c r="AJ2181" s="13"/>
      <c r="AK2181" s="13"/>
      <c r="AL2181" s="13"/>
      <c r="AM2181" s="13"/>
      <c r="AN2181" s="13"/>
      <c r="AO2181" s="13"/>
      <c r="AP2181" s="13"/>
      <c r="AQ2181" s="13"/>
      <c r="AR2181" s="13"/>
      <c r="AS2181" s="13"/>
      <c r="AT2181" s="13"/>
      <c r="AU2181" s="13"/>
      <c r="AV2181" s="13"/>
      <c r="AW2181" s="13"/>
      <c r="AX2181" s="13"/>
      <c r="AY2181" s="13"/>
      <c r="AZ2181" s="13"/>
      <c r="BA2181" s="13"/>
      <c r="BB2181" s="13"/>
    </row>
    <row r="2182" spans="1:54" ht="12.75">
      <c r="A2182" s="13"/>
      <c r="B2182" s="13"/>
      <c r="C2182" s="324"/>
      <c r="D2182" s="324"/>
      <c r="E2182" s="324"/>
      <c r="F2182" s="324"/>
      <c r="G2182" s="324"/>
      <c r="H2182" s="324"/>
      <c r="I2182" s="324"/>
      <c r="J2182" s="324"/>
      <c r="K2182" s="324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20"/>
      <c r="AG2182" s="13"/>
      <c r="AH2182" s="13"/>
      <c r="AI2182" s="13"/>
      <c r="AJ2182" s="13"/>
      <c r="AK2182" s="13"/>
      <c r="AL2182" s="13"/>
      <c r="AM2182" s="13"/>
      <c r="AN2182" s="13"/>
      <c r="AO2182" s="13"/>
      <c r="AP2182" s="13"/>
      <c r="AQ2182" s="13"/>
      <c r="AR2182" s="13"/>
      <c r="AS2182" s="13"/>
      <c r="AT2182" s="13"/>
      <c r="AU2182" s="13"/>
      <c r="AV2182" s="13"/>
      <c r="AW2182" s="13"/>
      <c r="AX2182" s="13"/>
      <c r="AY2182" s="13"/>
      <c r="AZ2182" s="13"/>
      <c r="BA2182" s="13"/>
      <c r="BB2182" s="13"/>
    </row>
    <row r="2183" spans="1:54" ht="12.75">
      <c r="A2183" s="13"/>
      <c r="B2183" s="13"/>
      <c r="C2183" s="324"/>
      <c r="D2183" s="324"/>
      <c r="E2183" s="324"/>
      <c r="F2183" s="324"/>
      <c r="G2183" s="324"/>
      <c r="H2183" s="324"/>
      <c r="I2183" s="324"/>
      <c r="J2183" s="324"/>
      <c r="K2183" s="324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F2183" s="20"/>
      <c r="AG2183" s="13"/>
      <c r="AH2183" s="13"/>
      <c r="AI2183" s="13"/>
      <c r="AJ2183" s="13"/>
      <c r="AK2183" s="13"/>
      <c r="AL2183" s="13"/>
      <c r="AM2183" s="13"/>
      <c r="AN2183" s="13"/>
      <c r="AO2183" s="13"/>
      <c r="AP2183" s="13"/>
      <c r="AQ2183" s="13"/>
      <c r="AR2183" s="13"/>
      <c r="AS2183" s="13"/>
      <c r="AT2183" s="13"/>
      <c r="AU2183" s="13"/>
      <c r="AV2183" s="13"/>
      <c r="AW2183" s="13"/>
      <c r="AX2183" s="13"/>
      <c r="AY2183" s="13"/>
      <c r="AZ2183" s="13"/>
      <c r="BA2183" s="13"/>
      <c r="BB2183" s="13"/>
    </row>
    <row r="2184" spans="1:54" ht="12.75">
      <c r="A2184" s="13"/>
      <c r="B2184" s="13"/>
      <c r="C2184" s="324"/>
      <c r="D2184" s="324"/>
      <c r="E2184" s="324"/>
      <c r="F2184" s="324"/>
      <c r="G2184" s="324"/>
      <c r="H2184" s="324"/>
      <c r="I2184" s="324"/>
      <c r="J2184" s="324"/>
      <c r="K2184" s="324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F2184" s="20"/>
      <c r="AG2184" s="13"/>
      <c r="AH2184" s="13"/>
      <c r="AI2184" s="13"/>
      <c r="AJ2184" s="13"/>
      <c r="AK2184" s="13"/>
      <c r="AL2184" s="13"/>
      <c r="AM2184" s="13"/>
      <c r="AN2184" s="13"/>
      <c r="AO2184" s="13"/>
      <c r="AP2184" s="13"/>
      <c r="AQ2184" s="13"/>
      <c r="AR2184" s="13"/>
      <c r="AS2184" s="13"/>
      <c r="AT2184" s="13"/>
      <c r="AU2184" s="13"/>
      <c r="AV2184" s="13"/>
      <c r="AW2184" s="13"/>
      <c r="AX2184" s="13"/>
      <c r="AY2184" s="13"/>
      <c r="AZ2184" s="13"/>
      <c r="BA2184" s="13"/>
      <c r="BB2184" s="13"/>
    </row>
    <row r="2185" spans="1:54" ht="12.75">
      <c r="A2185" s="13"/>
      <c r="B2185" s="13"/>
      <c r="C2185" s="324"/>
      <c r="D2185" s="324"/>
      <c r="E2185" s="324"/>
      <c r="F2185" s="324"/>
      <c r="G2185" s="324"/>
      <c r="H2185" s="324"/>
      <c r="I2185" s="324"/>
      <c r="J2185" s="324"/>
      <c r="K2185" s="324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20"/>
      <c r="AG2185" s="13"/>
      <c r="AH2185" s="13"/>
      <c r="AI2185" s="13"/>
      <c r="AJ2185" s="13"/>
      <c r="AK2185" s="13"/>
      <c r="AL2185" s="13"/>
      <c r="AM2185" s="13"/>
      <c r="AN2185" s="13"/>
      <c r="AO2185" s="13"/>
      <c r="AP2185" s="13"/>
      <c r="AQ2185" s="13"/>
      <c r="AR2185" s="13"/>
      <c r="AS2185" s="13"/>
      <c r="AT2185" s="13"/>
      <c r="AU2185" s="13"/>
      <c r="AV2185" s="13"/>
      <c r="AW2185" s="13"/>
      <c r="AX2185" s="13"/>
      <c r="AY2185" s="13"/>
      <c r="AZ2185" s="13"/>
      <c r="BA2185" s="13"/>
      <c r="BB2185" s="13"/>
    </row>
    <row r="2186" spans="1:54" ht="12.75">
      <c r="A2186" s="13"/>
      <c r="B2186" s="13"/>
      <c r="C2186" s="324"/>
      <c r="D2186" s="324"/>
      <c r="E2186" s="324"/>
      <c r="F2186" s="324"/>
      <c r="G2186" s="324"/>
      <c r="H2186" s="324"/>
      <c r="I2186" s="324"/>
      <c r="J2186" s="324"/>
      <c r="K2186" s="324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F2186" s="20"/>
      <c r="AG2186" s="13"/>
      <c r="AH2186" s="13"/>
      <c r="AI2186" s="13"/>
      <c r="AJ2186" s="13"/>
      <c r="AK2186" s="13"/>
      <c r="AL2186" s="13"/>
      <c r="AM2186" s="13"/>
      <c r="AN2186" s="13"/>
      <c r="AO2186" s="13"/>
      <c r="AP2186" s="13"/>
      <c r="AQ2186" s="13"/>
      <c r="AR2186" s="13"/>
      <c r="AS2186" s="13"/>
      <c r="AT2186" s="13"/>
      <c r="AU2186" s="13"/>
      <c r="AV2186" s="13"/>
      <c r="AW2186" s="13"/>
      <c r="AX2186" s="13"/>
      <c r="AY2186" s="13"/>
      <c r="AZ2186" s="13"/>
      <c r="BA2186" s="13"/>
      <c r="BB2186" s="13"/>
    </row>
    <row r="2187" spans="1:54" ht="12.75">
      <c r="A2187" s="13"/>
      <c r="B2187" s="13"/>
      <c r="C2187" s="324"/>
      <c r="D2187" s="324"/>
      <c r="E2187" s="324"/>
      <c r="F2187" s="324"/>
      <c r="G2187" s="324"/>
      <c r="H2187" s="324"/>
      <c r="I2187" s="324"/>
      <c r="J2187" s="324"/>
      <c r="K2187" s="324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F2187" s="20"/>
      <c r="AG2187" s="13"/>
      <c r="AH2187" s="13"/>
      <c r="AI2187" s="13"/>
      <c r="AJ2187" s="13"/>
      <c r="AK2187" s="13"/>
      <c r="AL2187" s="13"/>
      <c r="AM2187" s="13"/>
      <c r="AN2187" s="13"/>
      <c r="AO2187" s="13"/>
      <c r="AP2187" s="13"/>
      <c r="AQ2187" s="13"/>
      <c r="AR2187" s="13"/>
      <c r="AS2187" s="13"/>
      <c r="AT2187" s="13"/>
      <c r="AU2187" s="13"/>
      <c r="AV2187" s="13"/>
      <c r="AW2187" s="13"/>
      <c r="AX2187" s="13"/>
      <c r="AY2187" s="13"/>
      <c r="AZ2187" s="13"/>
      <c r="BA2187" s="13"/>
      <c r="BB2187" s="13"/>
    </row>
    <row r="2188" spans="1:54" ht="12.75">
      <c r="A2188" s="13"/>
      <c r="B2188" s="13"/>
      <c r="C2188" s="324"/>
      <c r="D2188" s="324"/>
      <c r="E2188" s="324"/>
      <c r="F2188" s="324"/>
      <c r="G2188" s="324"/>
      <c r="H2188" s="324"/>
      <c r="I2188" s="324"/>
      <c r="J2188" s="324"/>
      <c r="K2188" s="324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F2188" s="20"/>
      <c r="AG2188" s="13"/>
      <c r="AH2188" s="13"/>
      <c r="AI2188" s="13"/>
      <c r="AJ2188" s="13"/>
      <c r="AK2188" s="13"/>
      <c r="AL2188" s="13"/>
      <c r="AM2188" s="13"/>
      <c r="AN2188" s="13"/>
      <c r="AO2188" s="13"/>
      <c r="AP2188" s="13"/>
      <c r="AQ2188" s="13"/>
      <c r="AR2188" s="13"/>
      <c r="AS2188" s="13"/>
      <c r="AT2188" s="13"/>
      <c r="AU2188" s="13"/>
      <c r="AV2188" s="13"/>
      <c r="AW2188" s="13"/>
      <c r="AX2188" s="13"/>
      <c r="AY2188" s="13"/>
      <c r="AZ2188" s="13"/>
      <c r="BA2188" s="13"/>
      <c r="BB2188" s="13"/>
    </row>
    <row r="2189" spans="1:54" ht="12.75">
      <c r="A2189" s="13"/>
      <c r="B2189" s="13"/>
      <c r="C2189" s="324"/>
      <c r="D2189" s="324"/>
      <c r="E2189" s="324"/>
      <c r="F2189" s="324"/>
      <c r="G2189" s="324"/>
      <c r="H2189" s="324"/>
      <c r="I2189" s="324"/>
      <c r="J2189" s="324"/>
      <c r="K2189" s="324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F2189" s="20"/>
      <c r="AG2189" s="13"/>
      <c r="AH2189" s="13"/>
      <c r="AI2189" s="13"/>
      <c r="AJ2189" s="13"/>
      <c r="AK2189" s="13"/>
      <c r="AL2189" s="13"/>
      <c r="AM2189" s="13"/>
      <c r="AN2189" s="13"/>
      <c r="AO2189" s="13"/>
      <c r="AP2189" s="13"/>
      <c r="AQ2189" s="13"/>
      <c r="AR2189" s="13"/>
      <c r="AS2189" s="13"/>
      <c r="AT2189" s="13"/>
      <c r="AU2189" s="13"/>
      <c r="AV2189" s="13"/>
      <c r="AW2189" s="13"/>
      <c r="AX2189" s="13"/>
      <c r="AY2189" s="13"/>
      <c r="AZ2189" s="13"/>
      <c r="BA2189" s="13"/>
      <c r="BB2189" s="13"/>
    </row>
    <row r="2190" spans="1:54" ht="12.75">
      <c r="A2190" s="13"/>
      <c r="B2190" s="13"/>
      <c r="C2190" s="324"/>
      <c r="D2190" s="324"/>
      <c r="E2190" s="324"/>
      <c r="F2190" s="324"/>
      <c r="G2190" s="324"/>
      <c r="H2190" s="324"/>
      <c r="I2190" s="324"/>
      <c r="J2190" s="324"/>
      <c r="K2190" s="324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F2190" s="20"/>
      <c r="AG2190" s="13"/>
      <c r="AH2190" s="13"/>
      <c r="AI2190" s="13"/>
      <c r="AJ2190" s="13"/>
      <c r="AK2190" s="13"/>
      <c r="AL2190" s="13"/>
      <c r="AM2190" s="13"/>
      <c r="AN2190" s="13"/>
      <c r="AO2190" s="13"/>
      <c r="AP2190" s="13"/>
      <c r="AQ2190" s="13"/>
      <c r="AR2190" s="13"/>
      <c r="AS2190" s="13"/>
      <c r="AT2190" s="13"/>
      <c r="AU2190" s="13"/>
      <c r="AV2190" s="13"/>
      <c r="AW2190" s="13"/>
      <c r="AX2190" s="13"/>
      <c r="AY2190" s="13"/>
      <c r="AZ2190" s="13"/>
      <c r="BA2190" s="13"/>
      <c r="BB2190" s="13"/>
    </row>
    <row r="2191" spans="1:54" ht="12.75">
      <c r="A2191" s="13"/>
      <c r="B2191" s="13"/>
      <c r="C2191" s="324"/>
      <c r="D2191" s="324"/>
      <c r="E2191" s="324"/>
      <c r="F2191" s="324"/>
      <c r="G2191" s="324"/>
      <c r="H2191" s="324"/>
      <c r="I2191" s="324"/>
      <c r="J2191" s="324"/>
      <c r="K2191" s="324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F2191" s="20"/>
      <c r="AG2191" s="13"/>
      <c r="AH2191" s="13"/>
      <c r="AI2191" s="13"/>
      <c r="AJ2191" s="13"/>
      <c r="AK2191" s="13"/>
      <c r="AL2191" s="13"/>
      <c r="AM2191" s="13"/>
      <c r="AN2191" s="13"/>
      <c r="AO2191" s="13"/>
      <c r="AP2191" s="13"/>
      <c r="AQ2191" s="13"/>
      <c r="AR2191" s="13"/>
      <c r="AS2191" s="13"/>
      <c r="AT2191" s="13"/>
      <c r="AU2191" s="13"/>
      <c r="AV2191" s="13"/>
      <c r="AW2191" s="13"/>
      <c r="AX2191" s="13"/>
      <c r="AY2191" s="13"/>
      <c r="AZ2191" s="13"/>
      <c r="BA2191" s="13"/>
      <c r="BB2191" s="13"/>
    </row>
    <row r="2192" spans="1:54" ht="12.75">
      <c r="A2192" s="13"/>
      <c r="B2192" s="13"/>
      <c r="C2192" s="324"/>
      <c r="D2192" s="324"/>
      <c r="E2192" s="324"/>
      <c r="F2192" s="324"/>
      <c r="G2192" s="324"/>
      <c r="H2192" s="324"/>
      <c r="I2192" s="324"/>
      <c r="J2192" s="324"/>
      <c r="K2192" s="324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F2192" s="20"/>
      <c r="AG2192" s="13"/>
      <c r="AH2192" s="13"/>
      <c r="AI2192" s="13"/>
      <c r="AJ2192" s="13"/>
      <c r="AK2192" s="13"/>
      <c r="AL2192" s="13"/>
      <c r="AM2192" s="13"/>
      <c r="AN2192" s="13"/>
      <c r="AO2192" s="13"/>
      <c r="AP2192" s="13"/>
      <c r="AQ2192" s="13"/>
      <c r="AR2192" s="13"/>
      <c r="AS2192" s="13"/>
      <c r="AT2192" s="13"/>
      <c r="AU2192" s="13"/>
      <c r="AV2192" s="13"/>
      <c r="AW2192" s="13"/>
      <c r="AX2192" s="13"/>
      <c r="AY2192" s="13"/>
      <c r="AZ2192" s="13"/>
      <c r="BA2192" s="13"/>
      <c r="BB2192" s="13"/>
    </row>
    <row r="2193" spans="1:54" ht="12.75">
      <c r="A2193" s="13"/>
      <c r="B2193" s="13"/>
      <c r="C2193" s="324"/>
      <c r="D2193" s="324"/>
      <c r="E2193" s="324"/>
      <c r="F2193" s="324"/>
      <c r="G2193" s="324"/>
      <c r="H2193" s="324"/>
      <c r="I2193" s="324"/>
      <c r="J2193" s="324"/>
      <c r="K2193" s="324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F2193" s="20"/>
      <c r="AG2193" s="13"/>
      <c r="AH2193" s="13"/>
      <c r="AI2193" s="13"/>
      <c r="AJ2193" s="13"/>
      <c r="AK2193" s="13"/>
      <c r="AL2193" s="13"/>
      <c r="AM2193" s="13"/>
      <c r="AN2193" s="13"/>
      <c r="AO2193" s="13"/>
      <c r="AP2193" s="13"/>
      <c r="AQ2193" s="13"/>
      <c r="AR2193" s="13"/>
      <c r="AS2193" s="13"/>
      <c r="AT2193" s="13"/>
      <c r="AU2193" s="13"/>
      <c r="AV2193" s="13"/>
      <c r="AW2193" s="13"/>
      <c r="AX2193" s="13"/>
      <c r="AY2193" s="13"/>
      <c r="AZ2193" s="13"/>
      <c r="BA2193" s="13"/>
      <c r="BB2193" s="13"/>
    </row>
    <row r="2194" spans="1:54" ht="12.75">
      <c r="A2194" s="13"/>
      <c r="B2194" s="13"/>
      <c r="C2194" s="324"/>
      <c r="D2194" s="324"/>
      <c r="E2194" s="324"/>
      <c r="F2194" s="324"/>
      <c r="G2194" s="324"/>
      <c r="H2194" s="324"/>
      <c r="I2194" s="324"/>
      <c r="J2194" s="324"/>
      <c r="K2194" s="324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20"/>
      <c r="AG2194" s="13"/>
      <c r="AH2194" s="13"/>
      <c r="AI2194" s="13"/>
      <c r="AJ2194" s="13"/>
      <c r="AK2194" s="13"/>
      <c r="AL2194" s="13"/>
      <c r="AM2194" s="13"/>
      <c r="AN2194" s="13"/>
      <c r="AO2194" s="13"/>
      <c r="AP2194" s="13"/>
      <c r="AQ2194" s="13"/>
      <c r="AR2194" s="13"/>
      <c r="AS2194" s="13"/>
      <c r="AT2194" s="13"/>
      <c r="AU2194" s="13"/>
      <c r="AV2194" s="13"/>
      <c r="AW2194" s="13"/>
      <c r="AX2194" s="13"/>
      <c r="AY2194" s="13"/>
      <c r="AZ2194" s="13"/>
      <c r="BA2194" s="13"/>
      <c r="BB2194" s="13"/>
    </row>
    <row r="2195" spans="1:54" ht="12.75">
      <c r="A2195" s="13"/>
      <c r="B2195" s="13"/>
      <c r="C2195" s="324"/>
      <c r="D2195" s="324"/>
      <c r="E2195" s="324"/>
      <c r="F2195" s="324"/>
      <c r="G2195" s="324"/>
      <c r="H2195" s="324"/>
      <c r="I2195" s="324"/>
      <c r="J2195" s="324"/>
      <c r="K2195" s="324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F2195" s="20"/>
      <c r="AG2195" s="13"/>
      <c r="AH2195" s="13"/>
      <c r="AI2195" s="13"/>
      <c r="AJ2195" s="13"/>
      <c r="AK2195" s="13"/>
      <c r="AL2195" s="13"/>
      <c r="AM2195" s="13"/>
      <c r="AN2195" s="13"/>
      <c r="AO2195" s="13"/>
      <c r="AP2195" s="13"/>
      <c r="AQ2195" s="13"/>
      <c r="AR2195" s="13"/>
      <c r="AS2195" s="13"/>
      <c r="AT2195" s="13"/>
      <c r="AU2195" s="13"/>
      <c r="AV2195" s="13"/>
      <c r="AW2195" s="13"/>
      <c r="AX2195" s="13"/>
      <c r="AY2195" s="13"/>
      <c r="AZ2195" s="13"/>
      <c r="BA2195" s="13"/>
      <c r="BB2195" s="13"/>
    </row>
    <row r="2196" spans="1:54" ht="12.75">
      <c r="A2196" s="13"/>
      <c r="B2196" s="13"/>
      <c r="C2196" s="324"/>
      <c r="D2196" s="324"/>
      <c r="E2196" s="324"/>
      <c r="F2196" s="324"/>
      <c r="G2196" s="324"/>
      <c r="H2196" s="324"/>
      <c r="I2196" s="324"/>
      <c r="J2196" s="324"/>
      <c r="K2196" s="324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F2196" s="20"/>
      <c r="AG2196" s="13"/>
      <c r="AH2196" s="13"/>
      <c r="AI2196" s="13"/>
      <c r="AJ2196" s="13"/>
      <c r="AK2196" s="13"/>
      <c r="AL2196" s="13"/>
      <c r="AM2196" s="13"/>
      <c r="AN2196" s="13"/>
      <c r="AO2196" s="13"/>
      <c r="AP2196" s="13"/>
      <c r="AQ2196" s="13"/>
      <c r="AR2196" s="13"/>
      <c r="AS2196" s="13"/>
      <c r="AT2196" s="13"/>
      <c r="AU2196" s="13"/>
      <c r="AV2196" s="13"/>
      <c r="AW2196" s="13"/>
      <c r="AX2196" s="13"/>
      <c r="AY2196" s="13"/>
      <c r="AZ2196" s="13"/>
      <c r="BA2196" s="13"/>
      <c r="BB2196" s="13"/>
    </row>
    <row r="2197" spans="1:54" ht="12.75">
      <c r="A2197" s="13"/>
      <c r="B2197" s="13"/>
      <c r="C2197" s="324"/>
      <c r="D2197" s="324"/>
      <c r="E2197" s="324"/>
      <c r="F2197" s="324"/>
      <c r="G2197" s="324"/>
      <c r="H2197" s="324"/>
      <c r="I2197" s="324"/>
      <c r="J2197" s="324"/>
      <c r="K2197" s="324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F2197" s="20"/>
      <c r="AG2197" s="13"/>
      <c r="AH2197" s="13"/>
      <c r="AI2197" s="13"/>
      <c r="AJ2197" s="13"/>
      <c r="AK2197" s="13"/>
      <c r="AL2197" s="13"/>
      <c r="AM2197" s="13"/>
      <c r="AN2197" s="13"/>
      <c r="AO2197" s="13"/>
      <c r="AP2197" s="13"/>
      <c r="AQ2197" s="13"/>
      <c r="AR2197" s="13"/>
      <c r="AS2197" s="13"/>
      <c r="AT2197" s="13"/>
      <c r="AU2197" s="13"/>
      <c r="AV2197" s="13"/>
      <c r="AW2197" s="13"/>
      <c r="AX2197" s="13"/>
      <c r="AY2197" s="13"/>
      <c r="AZ2197" s="13"/>
      <c r="BA2197" s="13"/>
      <c r="BB2197" s="13"/>
    </row>
    <row r="2198" spans="1:54" ht="12.75">
      <c r="A2198" s="13"/>
      <c r="B2198" s="13"/>
      <c r="C2198" s="324"/>
      <c r="D2198" s="324"/>
      <c r="E2198" s="324"/>
      <c r="F2198" s="324"/>
      <c r="G2198" s="324"/>
      <c r="H2198" s="324"/>
      <c r="I2198" s="324"/>
      <c r="J2198" s="324"/>
      <c r="K2198" s="324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F2198" s="20"/>
      <c r="AG2198" s="13"/>
      <c r="AH2198" s="13"/>
      <c r="AI2198" s="13"/>
      <c r="AJ2198" s="13"/>
      <c r="AK2198" s="13"/>
      <c r="AL2198" s="13"/>
      <c r="AM2198" s="13"/>
      <c r="AN2198" s="13"/>
      <c r="AO2198" s="13"/>
      <c r="AP2198" s="13"/>
      <c r="AQ2198" s="13"/>
      <c r="AR2198" s="13"/>
      <c r="AS2198" s="13"/>
      <c r="AT2198" s="13"/>
      <c r="AU2198" s="13"/>
      <c r="AV2198" s="13"/>
      <c r="AW2198" s="13"/>
      <c r="AX2198" s="13"/>
      <c r="AY2198" s="13"/>
      <c r="AZ2198" s="13"/>
      <c r="BA2198" s="13"/>
      <c r="BB2198" s="13"/>
    </row>
    <row r="2199" spans="1:54" ht="12.75">
      <c r="A2199" s="13"/>
      <c r="B2199" s="13"/>
      <c r="C2199" s="324"/>
      <c r="D2199" s="324"/>
      <c r="E2199" s="324"/>
      <c r="F2199" s="324"/>
      <c r="G2199" s="324"/>
      <c r="H2199" s="324"/>
      <c r="I2199" s="324"/>
      <c r="J2199" s="324"/>
      <c r="K2199" s="324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F2199" s="20"/>
      <c r="AG2199" s="13"/>
      <c r="AH2199" s="13"/>
      <c r="AI2199" s="13"/>
      <c r="AJ2199" s="13"/>
      <c r="AK2199" s="13"/>
      <c r="AL2199" s="13"/>
      <c r="AM2199" s="13"/>
      <c r="AN2199" s="13"/>
      <c r="AO2199" s="13"/>
      <c r="AP2199" s="13"/>
      <c r="AQ2199" s="13"/>
      <c r="AR2199" s="13"/>
      <c r="AS2199" s="13"/>
      <c r="AT2199" s="13"/>
      <c r="AU2199" s="13"/>
      <c r="AV2199" s="13"/>
      <c r="AW2199" s="13"/>
      <c r="AX2199" s="13"/>
      <c r="AY2199" s="13"/>
      <c r="AZ2199" s="13"/>
      <c r="BA2199" s="13"/>
      <c r="BB2199" s="13"/>
    </row>
    <row r="2200" spans="1:54" ht="12.75">
      <c r="A2200" s="13"/>
      <c r="B2200" s="13"/>
      <c r="C2200" s="324"/>
      <c r="D2200" s="324"/>
      <c r="E2200" s="324"/>
      <c r="F2200" s="324"/>
      <c r="G2200" s="324"/>
      <c r="H2200" s="324"/>
      <c r="I2200" s="324"/>
      <c r="J2200" s="324"/>
      <c r="K2200" s="324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20"/>
      <c r="AG2200" s="13"/>
      <c r="AH2200" s="13"/>
      <c r="AI2200" s="13"/>
      <c r="AJ2200" s="13"/>
      <c r="AK2200" s="13"/>
      <c r="AL2200" s="13"/>
      <c r="AM2200" s="13"/>
      <c r="AN2200" s="13"/>
      <c r="AO2200" s="13"/>
      <c r="AP2200" s="13"/>
      <c r="AQ2200" s="13"/>
      <c r="AR2200" s="13"/>
      <c r="AS2200" s="13"/>
      <c r="AT2200" s="13"/>
      <c r="AU2200" s="13"/>
      <c r="AV2200" s="13"/>
      <c r="AW2200" s="13"/>
      <c r="AX2200" s="13"/>
      <c r="AY2200" s="13"/>
      <c r="AZ2200" s="13"/>
      <c r="BA2200" s="13"/>
      <c r="BB2200" s="13"/>
    </row>
    <row r="2201" spans="1:54" ht="12.75">
      <c r="A2201" s="13"/>
      <c r="B2201" s="13"/>
      <c r="C2201" s="324"/>
      <c r="D2201" s="324"/>
      <c r="E2201" s="324"/>
      <c r="F2201" s="324"/>
      <c r="G2201" s="324"/>
      <c r="H2201" s="324"/>
      <c r="I2201" s="324"/>
      <c r="J2201" s="324"/>
      <c r="K2201" s="324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F2201" s="20"/>
      <c r="AG2201" s="13"/>
      <c r="AH2201" s="13"/>
      <c r="AI2201" s="13"/>
      <c r="AJ2201" s="13"/>
      <c r="AK2201" s="13"/>
      <c r="AL2201" s="13"/>
      <c r="AM2201" s="13"/>
      <c r="AN2201" s="13"/>
      <c r="AO2201" s="13"/>
      <c r="AP2201" s="13"/>
      <c r="AQ2201" s="13"/>
      <c r="AR2201" s="13"/>
      <c r="AS2201" s="13"/>
      <c r="AT2201" s="13"/>
      <c r="AU2201" s="13"/>
      <c r="AV2201" s="13"/>
      <c r="AW2201" s="13"/>
      <c r="AX2201" s="13"/>
      <c r="AY2201" s="13"/>
      <c r="AZ2201" s="13"/>
      <c r="BA2201" s="13"/>
      <c r="BB2201" s="13"/>
    </row>
    <row r="2202" spans="1:54" ht="12.75">
      <c r="A2202" s="13"/>
      <c r="B2202" s="13"/>
      <c r="C2202" s="324"/>
      <c r="D2202" s="324"/>
      <c r="E2202" s="324"/>
      <c r="F2202" s="324"/>
      <c r="G2202" s="324"/>
      <c r="H2202" s="324"/>
      <c r="I2202" s="324"/>
      <c r="J2202" s="324"/>
      <c r="K2202" s="324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F2202" s="20"/>
      <c r="AG2202" s="13"/>
      <c r="AH2202" s="13"/>
      <c r="AI2202" s="13"/>
      <c r="AJ2202" s="13"/>
      <c r="AK2202" s="13"/>
      <c r="AL2202" s="13"/>
      <c r="AM2202" s="13"/>
      <c r="AN2202" s="13"/>
      <c r="AO2202" s="13"/>
      <c r="AP2202" s="13"/>
      <c r="AQ2202" s="13"/>
      <c r="AR2202" s="13"/>
      <c r="AS2202" s="13"/>
      <c r="AT2202" s="13"/>
      <c r="AU2202" s="13"/>
      <c r="AV2202" s="13"/>
      <c r="AW2202" s="13"/>
      <c r="AX2202" s="13"/>
      <c r="AY2202" s="13"/>
      <c r="AZ2202" s="13"/>
      <c r="BA2202" s="13"/>
      <c r="BB2202" s="13"/>
    </row>
    <row r="2203" spans="1:54" ht="12.75">
      <c r="A2203" s="13"/>
      <c r="B2203" s="13"/>
      <c r="C2203" s="324"/>
      <c r="D2203" s="324"/>
      <c r="E2203" s="324"/>
      <c r="F2203" s="324"/>
      <c r="G2203" s="324"/>
      <c r="H2203" s="324"/>
      <c r="I2203" s="324"/>
      <c r="J2203" s="324"/>
      <c r="K2203" s="324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F2203" s="20"/>
      <c r="AG2203" s="13"/>
      <c r="AH2203" s="13"/>
      <c r="AI2203" s="13"/>
      <c r="AJ2203" s="13"/>
      <c r="AK2203" s="13"/>
      <c r="AL2203" s="13"/>
      <c r="AM2203" s="13"/>
      <c r="AN2203" s="13"/>
      <c r="AO2203" s="13"/>
      <c r="AP2203" s="13"/>
      <c r="AQ2203" s="13"/>
      <c r="AR2203" s="13"/>
      <c r="AS2203" s="13"/>
      <c r="AT2203" s="13"/>
      <c r="AU2203" s="13"/>
      <c r="AV2203" s="13"/>
      <c r="AW2203" s="13"/>
      <c r="AX2203" s="13"/>
      <c r="AY2203" s="13"/>
      <c r="AZ2203" s="13"/>
      <c r="BA2203" s="13"/>
      <c r="BB2203" s="13"/>
    </row>
    <row r="2204" spans="1:54" ht="12.75">
      <c r="A2204" s="13"/>
      <c r="B2204" s="13"/>
      <c r="C2204" s="324"/>
      <c r="D2204" s="324"/>
      <c r="E2204" s="324"/>
      <c r="F2204" s="324"/>
      <c r="G2204" s="324"/>
      <c r="H2204" s="324"/>
      <c r="I2204" s="324"/>
      <c r="J2204" s="324"/>
      <c r="K2204" s="324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F2204" s="20"/>
      <c r="AG2204" s="13"/>
      <c r="AH2204" s="13"/>
      <c r="AI2204" s="13"/>
      <c r="AJ2204" s="13"/>
      <c r="AK2204" s="13"/>
      <c r="AL2204" s="13"/>
      <c r="AM2204" s="13"/>
      <c r="AN2204" s="13"/>
      <c r="AO2204" s="13"/>
      <c r="AP2204" s="13"/>
      <c r="AQ2204" s="13"/>
      <c r="AR2204" s="13"/>
      <c r="AS2204" s="13"/>
      <c r="AT2204" s="13"/>
      <c r="AU2204" s="13"/>
      <c r="AV2204" s="13"/>
      <c r="AW2204" s="13"/>
      <c r="AX2204" s="13"/>
      <c r="AY2204" s="13"/>
      <c r="AZ2204" s="13"/>
      <c r="BA2204" s="13"/>
      <c r="BB2204" s="13"/>
    </row>
    <row r="2205" spans="1:54" ht="12.75">
      <c r="A2205" s="13"/>
      <c r="B2205" s="13"/>
      <c r="C2205" s="324"/>
      <c r="D2205" s="324"/>
      <c r="E2205" s="324"/>
      <c r="F2205" s="324"/>
      <c r="G2205" s="324"/>
      <c r="H2205" s="324"/>
      <c r="I2205" s="324"/>
      <c r="J2205" s="324"/>
      <c r="K2205" s="324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F2205" s="20"/>
      <c r="AG2205" s="13"/>
      <c r="AH2205" s="13"/>
      <c r="AI2205" s="13"/>
      <c r="AJ2205" s="13"/>
      <c r="AK2205" s="13"/>
      <c r="AL2205" s="13"/>
      <c r="AM2205" s="13"/>
      <c r="AN2205" s="13"/>
      <c r="AO2205" s="13"/>
      <c r="AP2205" s="13"/>
      <c r="AQ2205" s="13"/>
      <c r="AR2205" s="13"/>
      <c r="AS2205" s="13"/>
      <c r="AT2205" s="13"/>
      <c r="AU2205" s="13"/>
      <c r="AV2205" s="13"/>
      <c r="AW2205" s="13"/>
      <c r="AX2205" s="13"/>
      <c r="AY2205" s="13"/>
      <c r="AZ2205" s="13"/>
      <c r="BA2205" s="13"/>
      <c r="BB2205" s="13"/>
    </row>
    <row r="2206" spans="1:54" ht="12.75">
      <c r="A2206" s="13"/>
      <c r="B2206" s="13"/>
      <c r="C2206" s="324"/>
      <c r="D2206" s="324"/>
      <c r="E2206" s="324"/>
      <c r="F2206" s="324"/>
      <c r="G2206" s="324"/>
      <c r="H2206" s="324"/>
      <c r="I2206" s="324"/>
      <c r="J2206" s="324"/>
      <c r="K2206" s="324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F2206" s="20"/>
      <c r="AG2206" s="13"/>
      <c r="AH2206" s="13"/>
      <c r="AI2206" s="13"/>
      <c r="AJ2206" s="13"/>
      <c r="AK2206" s="13"/>
      <c r="AL2206" s="13"/>
      <c r="AM2206" s="13"/>
      <c r="AN2206" s="13"/>
      <c r="AO2206" s="13"/>
      <c r="AP2206" s="13"/>
      <c r="AQ2206" s="13"/>
      <c r="AR2206" s="13"/>
      <c r="AS2206" s="13"/>
      <c r="AT2206" s="13"/>
      <c r="AU2206" s="13"/>
      <c r="AV2206" s="13"/>
      <c r="AW2206" s="13"/>
      <c r="AX2206" s="13"/>
      <c r="AY2206" s="13"/>
      <c r="AZ2206" s="13"/>
      <c r="BA2206" s="13"/>
      <c r="BB2206" s="13"/>
    </row>
    <row r="2207" spans="1:54" ht="12.75">
      <c r="A2207" s="13"/>
      <c r="B2207" s="13"/>
      <c r="C2207" s="324"/>
      <c r="D2207" s="324"/>
      <c r="E2207" s="324"/>
      <c r="F2207" s="324"/>
      <c r="G2207" s="324"/>
      <c r="H2207" s="324"/>
      <c r="I2207" s="324"/>
      <c r="J2207" s="324"/>
      <c r="K2207" s="324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F2207" s="20"/>
      <c r="AG2207" s="13"/>
      <c r="AH2207" s="13"/>
      <c r="AI2207" s="13"/>
      <c r="AJ2207" s="13"/>
      <c r="AK2207" s="13"/>
      <c r="AL2207" s="13"/>
      <c r="AM2207" s="13"/>
      <c r="AN2207" s="13"/>
      <c r="AO2207" s="13"/>
      <c r="AP2207" s="13"/>
      <c r="AQ2207" s="13"/>
      <c r="AR2207" s="13"/>
      <c r="AS2207" s="13"/>
      <c r="AT2207" s="13"/>
      <c r="AU2207" s="13"/>
      <c r="AV2207" s="13"/>
      <c r="AW2207" s="13"/>
      <c r="AX2207" s="13"/>
      <c r="AY2207" s="13"/>
      <c r="AZ2207" s="13"/>
      <c r="BA2207" s="13"/>
      <c r="BB2207" s="13"/>
    </row>
    <row r="2208" spans="1:54" ht="12.75">
      <c r="A2208" s="13"/>
      <c r="B2208" s="13"/>
      <c r="C2208" s="324"/>
      <c r="D2208" s="324"/>
      <c r="E2208" s="324"/>
      <c r="F2208" s="324"/>
      <c r="G2208" s="324"/>
      <c r="H2208" s="324"/>
      <c r="I2208" s="324"/>
      <c r="J2208" s="324"/>
      <c r="K2208" s="324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F2208" s="20"/>
      <c r="AG2208" s="13"/>
      <c r="AH2208" s="13"/>
      <c r="AI2208" s="13"/>
      <c r="AJ2208" s="13"/>
      <c r="AK2208" s="13"/>
      <c r="AL2208" s="13"/>
      <c r="AM2208" s="13"/>
      <c r="AN2208" s="13"/>
      <c r="AO2208" s="13"/>
      <c r="AP2208" s="13"/>
      <c r="AQ2208" s="13"/>
      <c r="AR2208" s="13"/>
      <c r="AS2208" s="13"/>
      <c r="AT2208" s="13"/>
      <c r="AU2208" s="13"/>
      <c r="AV2208" s="13"/>
      <c r="AW2208" s="13"/>
      <c r="AX2208" s="13"/>
      <c r="AY2208" s="13"/>
      <c r="AZ2208" s="13"/>
      <c r="BA2208" s="13"/>
      <c r="BB2208" s="13"/>
    </row>
    <row r="2209" spans="1:54" ht="12.75">
      <c r="A2209" s="13"/>
      <c r="B2209" s="13"/>
      <c r="C2209" s="324"/>
      <c r="D2209" s="324"/>
      <c r="E2209" s="324"/>
      <c r="F2209" s="324"/>
      <c r="G2209" s="324"/>
      <c r="H2209" s="324"/>
      <c r="I2209" s="324"/>
      <c r="J2209" s="324"/>
      <c r="K2209" s="324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F2209" s="20"/>
      <c r="AG2209" s="13"/>
      <c r="AH2209" s="13"/>
      <c r="AI2209" s="13"/>
      <c r="AJ2209" s="13"/>
      <c r="AK2209" s="13"/>
      <c r="AL2209" s="13"/>
      <c r="AM2209" s="13"/>
      <c r="AN2209" s="13"/>
      <c r="AO2209" s="13"/>
      <c r="AP2209" s="13"/>
      <c r="AQ2209" s="13"/>
      <c r="AR2209" s="13"/>
      <c r="AS2209" s="13"/>
      <c r="AT2209" s="13"/>
      <c r="AU2209" s="13"/>
      <c r="AV2209" s="13"/>
      <c r="AW2209" s="13"/>
      <c r="AX2209" s="13"/>
      <c r="AY2209" s="13"/>
      <c r="AZ2209" s="13"/>
      <c r="BA2209" s="13"/>
      <c r="BB2209" s="13"/>
    </row>
    <row r="2210" spans="1:54" ht="12.75">
      <c r="A2210" s="13"/>
      <c r="B2210" s="13"/>
      <c r="C2210" s="324"/>
      <c r="D2210" s="324"/>
      <c r="E2210" s="324"/>
      <c r="F2210" s="324"/>
      <c r="G2210" s="324"/>
      <c r="H2210" s="324"/>
      <c r="I2210" s="324"/>
      <c r="J2210" s="324"/>
      <c r="K2210" s="324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F2210" s="20"/>
      <c r="AG2210" s="13"/>
      <c r="AH2210" s="13"/>
      <c r="AI2210" s="13"/>
      <c r="AJ2210" s="13"/>
      <c r="AK2210" s="13"/>
      <c r="AL2210" s="13"/>
      <c r="AM2210" s="13"/>
      <c r="AN2210" s="13"/>
      <c r="AO2210" s="13"/>
      <c r="AP2210" s="13"/>
      <c r="AQ2210" s="13"/>
      <c r="AR2210" s="13"/>
      <c r="AS2210" s="13"/>
      <c r="AT2210" s="13"/>
      <c r="AU2210" s="13"/>
      <c r="AV2210" s="13"/>
      <c r="AW2210" s="13"/>
      <c r="AX2210" s="13"/>
      <c r="AY2210" s="13"/>
      <c r="AZ2210" s="13"/>
      <c r="BA2210" s="13"/>
      <c r="BB2210" s="13"/>
    </row>
    <row r="2211" spans="1:54" ht="12.75">
      <c r="A2211" s="13"/>
      <c r="B2211" s="13"/>
      <c r="C2211" s="324"/>
      <c r="D2211" s="324"/>
      <c r="E2211" s="324"/>
      <c r="F2211" s="324"/>
      <c r="G2211" s="324"/>
      <c r="H2211" s="324"/>
      <c r="I2211" s="324"/>
      <c r="J2211" s="324"/>
      <c r="K2211" s="324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20"/>
      <c r="AG2211" s="13"/>
      <c r="AH2211" s="13"/>
      <c r="AI2211" s="13"/>
      <c r="AJ2211" s="13"/>
      <c r="AK2211" s="13"/>
      <c r="AL2211" s="13"/>
      <c r="AM2211" s="13"/>
      <c r="AN2211" s="13"/>
      <c r="AO2211" s="13"/>
      <c r="AP2211" s="13"/>
      <c r="AQ2211" s="13"/>
      <c r="AR2211" s="13"/>
      <c r="AS2211" s="13"/>
      <c r="AT2211" s="13"/>
      <c r="AU2211" s="13"/>
      <c r="AV2211" s="13"/>
      <c r="AW2211" s="13"/>
      <c r="AX2211" s="13"/>
      <c r="AY2211" s="13"/>
      <c r="AZ2211" s="13"/>
      <c r="BA2211" s="13"/>
      <c r="BB2211" s="13"/>
    </row>
    <row r="2212" spans="1:54" ht="12.75">
      <c r="A2212" s="13"/>
      <c r="B2212" s="13"/>
      <c r="C2212" s="324"/>
      <c r="D2212" s="324"/>
      <c r="E2212" s="324"/>
      <c r="F2212" s="324"/>
      <c r="G2212" s="324"/>
      <c r="H2212" s="324"/>
      <c r="I2212" s="324"/>
      <c r="J2212" s="324"/>
      <c r="K2212" s="324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20"/>
      <c r="AG2212" s="13"/>
      <c r="AH2212" s="13"/>
      <c r="AI2212" s="13"/>
      <c r="AJ2212" s="13"/>
      <c r="AK2212" s="13"/>
      <c r="AL2212" s="13"/>
      <c r="AM2212" s="13"/>
      <c r="AN2212" s="13"/>
      <c r="AO2212" s="13"/>
      <c r="AP2212" s="13"/>
      <c r="AQ2212" s="13"/>
      <c r="AR2212" s="13"/>
      <c r="AS2212" s="13"/>
      <c r="AT2212" s="13"/>
      <c r="AU2212" s="13"/>
      <c r="AV2212" s="13"/>
      <c r="AW2212" s="13"/>
      <c r="AX2212" s="13"/>
      <c r="AY2212" s="13"/>
      <c r="AZ2212" s="13"/>
      <c r="BA2212" s="13"/>
      <c r="BB2212" s="13"/>
    </row>
    <row r="2213" spans="1:54" ht="12.75">
      <c r="A2213" s="13"/>
      <c r="B2213" s="13"/>
      <c r="C2213" s="324"/>
      <c r="D2213" s="324"/>
      <c r="E2213" s="324"/>
      <c r="F2213" s="324"/>
      <c r="G2213" s="324"/>
      <c r="H2213" s="324"/>
      <c r="I2213" s="324"/>
      <c r="J2213" s="324"/>
      <c r="K2213" s="324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F2213" s="20"/>
      <c r="AG2213" s="13"/>
      <c r="AH2213" s="13"/>
      <c r="AI2213" s="13"/>
      <c r="AJ2213" s="13"/>
      <c r="AK2213" s="13"/>
      <c r="AL2213" s="13"/>
      <c r="AM2213" s="13"/>
      <c r="AN2213" s="13"/>
      <c r="AO2213" s="13"/>
      <c r="AP2213" s="13"/>
      <c r="AQ2213" s="13"/>
      <c r="AR2213" s="13"/>
      <c r="AS2213" s="13"/>
      <c r="AT2213" s="13"/>
      <c r="AU2213" s="13"/>
      <c r="AV2213" s="13"/>
      <c r="AW2213" s="13"/>
      <c r="AX2213" s="13"/>
      <c r="AY2213" s="13"/>
      <c r="AZ2213" s="13"/>
      <c r="BA2213" s="13"/>
      <c r="BB2213" s="13"/>
    </row>
    <row r="2214" spans="1:54" ht="12.75">
      <c r="A2214" s="13"/>
      <c r="B2214" s="13"/>
      <c r="C2214" s="324"/>
      <c r="D2214" s="324"/>
      <c r="E2214" s="324"/>
      <c r="F2214" s="324"/>
      <c r="G2214" s="324"/>
      <c r="H2214" s="324"/>
      <c r="I2214" s="324"/>
      <c r="J2214" s="324"/>
      <c r="K2214" s="324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20"/>
      <c r="AG2214" s="13"/>
      <c r="AH2214" s="13"/>
      <c r="AI2214" s="13"/>
      <c r="AJ2214" s="13"/>
      <c r="AK2214" s="13"/>
      <c r="AL2214" s="13"/>
      <c r="AM2214" s="13"/>
      <c r="AN2214" s="13"/>
      <c r="AO2214" s="13"/>
      <c r="AP2214" s="13"/>
      <c r="AQ2214" s="13"/>
      <c r="AR2214" s="13"/>
      <c r="AS2214" s="13"/>
      <c r="AT2214" s="13"/>
      <c r="AU2214" s="13"/>
      <c r="AV2214" s="13"/>
      <c r="AW2214" s="13"/>
      <c r="AX2214" s="13"/>
      <c r="AY2214" s="13"/>
      <c r="AZ2214" s="13"/>
      <c r="BA2214" s="13"/>
      <c r="BB2214" s="13"/>
    </row>
    <row r="2215" spans="1:54" ht="12.75">
      <c r="A2215" s="13"/>
      <c r="B2215" s="13"/>
      <c r="C2215" s="324"/>
      <c r="D2215" s="324"/>
      <c r="E2215" s="324"/>
      <c r="F2215" s="324"/>
      <c r="G2215" s="324"/>
      <c r="H2215" s="324"/>
      <c r="I2215" s="324"/>
      <c r="J2215" s="324"/>
      <c r="K2215" s="324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20"/>
      <c r="AG2215" s="13"/>
      <c r="AH2215" s="13"/>
      <c r="AI2215" s="13"/>
      <c r="AJ2215" s="13"/>
      <c r="AK2215" s="13"/>
      <c r="AL2215" s="13"/>
      <c r="AM2215" s="13"/>
      <c r="AN2215" s="13"/>
      <c r="AO2215" s="13"/>
      <c r="AP2215" s="13"/>
      <c r="AQ2215" s="13"/>
      <c r="AR2215" s="13"/>
      <c r="AS2215" s="13"/>
      <c r="AT2215" s="13"/>
      <c r="AU2215" s="13"/>
      <c r="AV2215" s="13"/>
      <c r="AW2215" s="13"/>
      <c r="AX2215" s="13"/>
      <c r="AY2215" s="13"/>
      <c r="AZ2215" s="13"/>
      <c r="BA2215" s="13"/>
      <c r="BB2215" s="13"/>
    </row>
    <row r="2216" spans="1:54" ht="12.75">
      <c r="A2216" s="13"/>
      <c r="B2216" s="13"/>
      <c r="C2216" s="324"/>
      <c r="D2216" s="324"/>
      <c r="E2216" s="324"/>
      <c r="F2216" s="324"/>
      <c r="G2216" s="324"/>
      <c r="H2216" s="324"/>
      <c r="I2216" s="324"/>
      <c r="J2216" s="324"/>
      <c r="K2216" s="324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F2216" s="20"/>
      <c r="AG2216" s="13"/>
      <c r="AH2216" s="13"/>
      <c r="AI2216" s="13"/>
      <c r="AJ2216" s="13"/>
      <c r="AK2216" s="13"/>
      <c r="AL2216" s="13"/>
      <c r="AM2216" s="13"/>
      <c r="AN2216" s="13"/>
      <c r="AO2216" s="13"/>
      <c r="AP2216" s="13"/>
      <c r="AQ2216" s="13"/>
      <c r="AR2216" s="13"/>
      <c r="AS2216" s="13"/>
      <c r="AT2216" s="13"/>
      <c r="AU2216" s="13"/>
      <c r="AV2216" s="13"/>
      <c r="AW2216" s="13"/>
      <c r="AX2216" s="13"/>
      <c r="AY2216" s="13"/>
      <c r="AZ2216" s="13"/>
      <c r="BA2216" s="13"/>
      <c r="BB2216" s="13"/>
    </row>
    <row r="2217" spans="1:54" ht="12.75">
      <c r="A2217" s="13"/>
      <c r="B2217" s="13"/>
      <c r="C2217" s="324"/>
      <c r="D2217" s="324"/>
      <c r="E2217" s="324"/>
      <c r="F2217" s="324"/>
      <c r="G2217" s="324"/>
      <c r="H2217" s="324"/>
      <c r="I2217" s="324"/>
      <c r="J2217" s="324"/>
      <c r="K2217" s="324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F2217" s="20"/>
      <c r="AG2217" s="13"/>
      <c r="AH2217" s="13"/>
      <c r="AI2217" s="13"/>
      <c r="AJ2217" s="13"/>
      <c r="AK2217" s="13"/>
      <c r="AL2217" s="13"/>
      <c r="AM2217" s="13"/>
      <c r="AN2217" s="13"/>
      <c r="AO2217" s="13"/>
      <c r="AP2217" s="13"/>
      <c r="AQ2217" s="13"/>
      <c r="AR2217" s="13"/>
      <c r="AS2217" s="13"/>
      <c r="AT2217" s="13"/>
      <c r="AU2217" s="13"/>
      <c r="AV2217" s="13"/>
      <c r="AW2217" s="13"/>
      <c r="AX2217" s="13"/>
      <c r="AY2217" s="13"/>
      <c r="AZ2217" s="13"/>
      <c r="BA2217" s="13"/>
      <c r="BB2217" s="13"/>
    </row>
    <row r="2218" spans="1:54" ht="12.75">
      <c r="A2218" s="13"/>
      <c r="B2218" s="13"/>
      <c r="C2218" s="324"/>
      <c r="D2218" s="324"/>
      <c r="E2218" s="324"/>
      <c r="F2218" s="324"/>
      <c r="G2218" s="324"/>
      <c r="H2218" s="324"/>
      <c r="I2218" s="324"/>
      <c r="J2218" s="324"/>
      <c r="K2218" s="324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F2218" s="20"/>
      <c r="AG2218" s="13"/>
      <c r="AH2218" s="13"/>
      <c r="AI2218" s="13"/>
      <c r="AJ2218" s="13"/>
      <c r="AK2218" s="13"/>
      <c r="AL2218" s="13"/>
      <c r="AM2218" s="13"/>
      <c r="AN2218" s="13"/>
      <c r="AO2218" s="13"/>
      <c r="AP2218" s="13"/>
      <c r="AQ2218" s="13"/>
      <c r="AR2218" s="13"/>
      <c r="AS2218" s="13"/>
      <c r="AT2218" s="13"/>
      <c r="AU2218" s="13"/>
      <c r="AV2218" s="13"/>
      <c r="AW2218" s="13"/>
      <c r="AX2218" s="13"/>
      <c r="AY2218" s="13"/>
      <c r="AZ2218" s="13"/>
      <c r="BA2218" s="13"/>
      <c r="BB2218" s="13"/>
    </row>
    <row r="2219" spans="1:54" ht="12.75">
      <c r="A2219" s="13"/>
      <c r="B2219" s="13"/>
      <c r="C2219" s="324"/>
      <c r="D2219" s="324"/>
      <c r="E2219" s="324"/>
      <c r="F2219" s="324"/>
      <c r="G2219" s="324"/>
      <c r="H2219" s="324"/>
      <c r="I2219" s="324"/>
      <c r="J2219" s="324"/>
      <c r="K2219" s="324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F2219" s="20"/>
      <c r="AG2219" s="13"/>
      <c r="AH2219" s="13"/>
      <c r="AI2219" s="13"/>
      <c r="AJ2219" s="13"/>
      <c r="AK2219" s="13"/>
      <c r="AL2219" s="13"/>
      <c r="AM2219" s="13"/>
      <c r="AN2219" s="13"/>
      <c r="AO2219" s="13"/>
      <c r="AP2219" s="13"/>
      <c r="AQ2219" s="13"/>
      <c r="AR2219" s="13"/>
      <c r="AS2219" s="13"/>
      <c r="AT2219" s="13"/>
      <c r="AU2219" s="13"/>
      <c r="AV2219" s="13"/>
      <c r="AW2219" s="13"/>
      <c r="AX2219" s="13"/>
      <c r="AY2219" s="13"/>
      <c r="AZ2219" s="13"/>
      <c r="BA2219" s="13"/>
      <c r="BB2219" s="13"/>
    </row>
    <row r="2220" spans="1:54" ht="12.75">
      <c r="A2220" s="13"/>
      <c r="B2220" s="13"/>
      <c r="C2220" s="324"/>
      <c r="D2220" s="324"/>
      <c r="E2220" s="324"/>
      <c r="F2220" s="324"/>
      <c r="G2220" s="324"/>
      <c r="H2220" s="324"/>
      <c r="I2220" s="324"/>
      <c r="J2220" s="324"/>
      <c r="K2220" s="324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20"/>
      <c r="AG2220" s="13"/>
      <c r="AH2220" s="13"/>
      <c r="AI2220" s="13"/>
      <c r="AJ2220" s="13"/>
      <c r="AK2220" s="13"/>
      <c r="AL2220" s="13"/>
      <c r="AM2220" s="13"/>
      <c r="AN2220" s="13"/>
      <c r="AO2220" s="13"/>
      <c r="AP2220" s="13"/>
      <c r="AQ2220" s="13"/>
      <c r="AR2220" s="13"/>
      <c r="AS2220" s="13"/>
      <c r="AT2220" s="13"/>
      <c r="AU2220" s="13"/>
      <c r="AV2220" s="13"/>
      <c r="AW2220" s="13"/>
      <c r="AX2220" s="13"/>
      <c r="AY2220" s="13"/>
      <c r="AZ2220" s="13"/>
      <c r="BA2220" s="13"/>
      <c r="BB2220" s="13"/>
    </row>
    <row r="2221" spans="1:54" ht="12.75">
      <c r="A2221" s="13"/>
      <c r="B2221" s="13"/>
      <c r="C2221" s="324"/>
      <c r="D2221" s="324"/>
      <c r="E2221" s="324"/>
      <c r="F2221" s="324"/>
      <c r="G2221" s="324"/>
      <c r="H2221" s="324"/>
      <c r="I2221" s="324"/>
      <c r="J2221" s="324"/>
      <c r="K2221" s="324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20"/>
      <c r="AG2221" s="13"/>
      <c r="AH2221" s="13"/>
      <c r="AI2221" s="13"/>
      <c r="AJ2221" s="13"/>
      <c r="AK2221" s="13"/>
      <c r="AL2221" s="13"/>
      <c r="AM2221" s="13"/>
      <c r="AN2221" s="13"/>
      <c r="AO2221" s="13"/>
      <c r="AP2221" s="13"/>
      <c r="AQ2221" s="13"/>
      <c r="AR2221" s="13"/>
      <c r="AS2221" s="13"/>
      <c r="AT2221" s="13"/>
      <c r="AU2221" s="13"/>
      <c r="AV2221" s="13"/>
      <c r="AW2221" s="13"/>
      <c r="AX2221" s="13"/>
      <c r="AY2221" s="13"/>
      <c r="AZ2221" s="13"/>
      <c r="BA2221" s="13"/>
      <c r="BB2221" s="13"/>
    </row>
    <row r="2222" spans="1:54" ht="12.75">
      <c r="A2222" s="13"/>
      <c r="B2222" s="13"/>
      <c r="C2222" s="324"/>
      <c r="D2222" s="324"/>
      <c r="E2222" s="324"/>
      <c r="F2222" s="324"/>
      <c r="G2222" s="324"/>
      <c r="H2222" s="324"/>
      <c r="I2222" s="324"/>
      <c r="J2222" s="324"/>
      <c r="K2222" s="324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F2222" s="20"/>
      <c r="AG2222" s="13"/>
      <c r="AH2222" s="13"/>
      <c r="AI2222" s="13"/>
      <c r="AJ2222" s="13"/>
      <c r="AK2222" s="13"/>
      <c r="AL2222" s="13"/>
      <c r="AM2222" s="13"/>
      <c r="AN2222" s="13"/>
      <c r="AO2222" s="13"/>
      <c r="AP2222" s="13"/>
      <c r="AQ2222" s="13"/>
      <c r="AR2222" s="13"/>
      <c r="AS2222" s="13"/>
      <c r="AT2222" s="13"/>
      <c r="AU2222" s="13"/>
      <c r="AV2222" s="13"/>
      <c r="AW2222" s="13"/>
      <c r="AX2222" s="13"/>
      <c r="AY2222" s="13"/>
      <c r="AZ2222" s="13"/>
      <c r="BA2222" s="13"/>
      <c r="BB2222" s="13"/>
    </row>
    <row r="2223" spans="1:54" ht="12.75">
      <c r="A2223" s="13"/>
      <c r="B2223" s="13"/>
      <c r="C2223" s="324"/>
      <c r="D2223" s="324"/>
      <c r="E2223" s="324"/>
      <c r="F2223" s="324"/>
      <c r="G2223" s="324"/>
      <c r="H2223" s="324"/>
      <c r="I2223" s="324"/>
      <c r="J2223" s="324"/>
      <c r="K2223" s="324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F2223" s="20"/>
      <c r="AG2223" s="13"/>
      <c r="AH2223" s="13"/>
      <c r="AI2223" s="13"/>
      <c r="AJ2223" s="13"/>
      <c r="AK2223" s="13"/>
      <c r="AL2223" s="13"/>
      <c r="AM2223" s="13"/>
      <c r="AN2223" s="13"/>
      <c r="AO2223" s="13"/>
      <c r="AP2223" s="13"/>
      <c r="AQ2223" s="13"/>
      <c r="AR2223" s="13"/>
      <c r="AS2223" s="13"/>
      <c r="AT2223" s="13"/>
      <c r="AU2223" s="13"/>
      <c r="AV2223" s="13"/>
      <c r="AW2223" s="13"/>
      <c r="AX2223" s="13"/>
      <c r="AY2223" s="13"/>
      <c r="AZ2223" s="13"/>
      <c r="BA2223" s="13"/>
      <c r="BB2223" s="13"/>
    </row>
    <row r="2224" spans="1:54" ht="12.75">
      <c r="A2224" s="13"/>
      <c r="B2224" s="13"/>
      <c r="C2224" s="324"/>
      <c r="D2224" s="324"/>
      <c r="E2224" s="324"/>
      <c r="F2224" s="324"/>
      <c r="G2224" s="324"/>
      <c r="H2224" s="324"/>
      <c r="I2224" s="324"/>
      <c r="J2224" s="324"/>
      <c r="K2224" s="324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20"/>
      <c r="AG2224" s="13"/>
      <c r="AH2224" s="13"/>
      <c r="AI2224" s="13"/>
      <c r="AJ2224" s="13"/>
      <c r="AK2224" s="13"/>
      <c r="AL2224" s="13"/>
      <c r="AM2224" s="13"/>
      <c r="AN2224" s="13"/>
      <c r="AO2224" s="13"/>
      <c r="AP2224" s="13"/>
      <c r="AQ2224" s="13"/>
      <c r="AR2224" s="13"/>
      <c r="AS2224" s="13"/>
      <c r="AT2224" s="13"/>
      <c r="AU2224" s="13"/>
      <c r="AV2224" s="13"/>
      <c r="AW2224" s="13"/>
      <c r="AX2224" s="13"/>
      <c r="AY2224" s="13"/>
      <c r="AZ2224" s="13"/>
      <c r="BA2224" s="13"/>
      <c r="BB2224" s="13"/>
    </row>
    <row r="2225" spans="1:54" ht="12.75">
      <c r="A2225" s="13"/>
      <c r="B2225" s="13"/>
      <c r="C2225" s="324"/>
      <c r="D2225" s="324"/>
      <c r="E2225" s="324"/>
      <c r="F2225" s="324"/>
      <c r="G2225" s="324"/>
      <c r="H2225" s="324"/>
      <c r="I2225" s="324"/>
      <c r="J2225" s="324"/>
      <c r="K2225" s="324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F2225" s="20"/>
      <c r="AG2225" s="13"/>
      <c r="AH2225" s="13"/>
      <c r="AI2225" s="13"/>
      <c r="AJ2225" s="13"/>
      <c r="AK2225" s="13"/>
      <c r="AL2225" s="13"/>
      <c r="AM2225" s="13"/>
      <c r="AN2225" s="13"/>
      <c r="AO2225" s="13"/>
      <c r="AP2225" s="13"/>
      <c r="AQ2225" s="13"/>
      <c r="AR2225" s="13"/>
      <c r="AS2225" s="13"/>
      <c r="AT2225" s="13"/>
      <c r="AU2225" s="13"/>
      <c r="AV2225" s="13"/>
      <c r="AW2225" s="13"/>
      <c r="AX2225" s="13"/>
      <c r="AY2225" s="13"/>
      <c r="AZ2225" s="13"/>
      <c r="BA2225" s="13"/>
      <c r="BB2225" s="13"/>
    </row>
    <row r="2226" spans="1:54" ht="12.75">
      <c r="A2226" s="13"/>
      <c r="B2226" s="13"/>
      <c r="C2226" s="324"/>
      <c r="D2226" s="324"/>
      <c r="E2226" s="324"/>
      <c r="F2226" s="324"/>
      <c r="G2226" s="324"/>
      <c r="H2226" s="324"/>
      <c r="I2226" s="324"/>
      <c r="J2226" s="324"/>
      <c r="K2226" s="324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20"/>
      <c r="AG2226" s="13"/>
      <c r="AH2226" s="13"/>
      <c r="AI2226" s="13"/>
      <c r="AJ2226" s="13"/>
      <c r="AK2226" s="13"/>
      <c r="AL2226" s="13"/>
      <c r="AM2226" s="13"/>
      <c r="AN2226" s="13"/>
      <c r="AO2226" s="13"/>
      <c r="AP2226" s="13"/>
      <c r="AQ2226" s="13"/>
      <c r="AR2226" s="13"/>
      <c r="AS2226" s="13"/>
      <c r="AT2226" s="13"/>
      <c r="AU2226" s="13"/>
      <c r="AV2226" s="13"/>
      <c r="AW2226" s="13"/>
      <c r="AX2226" s="13"/>
      <c r="AY2226" s="13"/>
      <c r="AZ2226" s="13"/>
      <c r="BA2226" s="13"/>
      <c r="BB2226" s="13"/>
    </row>
    <row r="2227" spans="1:54" ht="12.75">
      <c r="A2227" s="13"/>
      <c r="B2227" s="13"/>
      <c r="C2227" s="324"/>
      <c r="D2227" s="324"/>
      <c r="E2227" s="324"/>
      <c r="F2227" s="324"/>
      <c r="G2227" s="324"/>
      <c r="H2227" s="324"/>
      <c r="I2227" s="324"/>
      <c r="J2227" s="324"/>
      <c r="K2227" s="324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F2227" s="20"/>
      <c r="AG2227" s="13"/>
      <c r="AH2227" s="13"/>
      <c r="AI2227" s="13"/>
      <c r="AJ2227" s="13"/>
      <c r="AK2227" s="13"/>
      <c r="AL2227" s="13"/>
      <c r="AM2227" s="13"/>
      <c r="AN2227" s="13"/>
      <c r="AO2227" s="13"/>
      <c r="AP2227" s="13"/>
      <c r="AQ2227" s="13"/>
      <c r="AR2227" s="13"/>
      <c r="AS2227" s="13"/>
      <c r="AT2227" s="13"/>
      <c r="AU2227" s="13"/>
      <c r="AV2227" s="13"/>
      <c r="AW2227" s="13"/>
      <c r="AX2227" s="13"/>
      <c r="AY2227" s="13"/>
      <c r="AZ2227" s="13"/>
      <c r="BA2227" s="13"/>
      <c r="BB2227" s="13"/>
    </row>
    <row r="2228" spans="1:54" ht="12.75">
      <c r="A2228" s="13"/>
      <c r="B2228" s="13"/>
      <c r="C2228" s="324"/>
      <c r="D2228" s="324"/>
      <c r="E2228" s="324"/>
      <c r="F2228" s="324"/>
      <c r="G2228" s="324"/>
      <c r="H2228" s="324"/>
      <c r="I2228" s="324"/>
      <c r="J2228" s="324"/>
      <c r="K2228" s="324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F2228" s="20"/>
      <c r="AG2228" s="13"/>
      <c r="AH2228" s="13"/>
      <c r="AI2228" s="13"/>
      <c r="AJ2228" s="13"/>
      <c r="AK2228" s="13"/>
      <c r="AL2228" s="13"/>
      <c r="AM2228" s="13"/>
      <c r="AN2228" s="13"/>
      <c r="AO2228" s="13"/>
      <c r="AP2228" s="13"/>
      <c r="AQ2228" s="13"/>
      <c r="AR2228" s="13"/>
      <c r="AS2228" s="13"/>
      <c r="AT2228" s="13"/>
      <c r="AU2228" s="13"/>
      <c r="AV2228" s="13"/>
      <c r="AW2228" s="13"/>
      <c r="AX2228" s="13"/>
      <c r="AY2228" s="13"/>
      <c r="AZ2228" s="13"/>
      <c r="BA2228" s="13"/>
      <c r="BB2228" s="13"/>
    </row>
    <row r="2229" spans="1:54" ht="12.75">
      <c r="A2229" s="13"/>
      <c r="B2229" s="13"/>
      <c r="C2229" s="324"/>
      <c r="D2229" s="324"/>
      <c r="E2229" s="324"/>
      <c r="F2229" s="324"/>
      <c r="G2229" s="324"/>
      <c r="H2229" s="324"/>
      <c r="I2229" s="324"/>
      <c r="J2229" s="324"/>
      <c r="K2229" s="324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F2229" s="20"/>
      <c r="AG2229" s="13"/>
      <c r="AH2229" s="13"/>
      <c r="AI2229" s="13"/>
      <c r="AJ2229" s="13"/>
      <c r="AK2229" s="13"/>
      <c r="AL2229" s="13"/>
      <c r="AM2229" s="13"/>
      <c r="AN2229" s="13"/>
      <c r="AO2229" s="13"/>
      <c r="AP2229" s="13"/>
      <c r="AQ2229" s="13"/>
      <c r="AR2229" s="13"/>
      <c r="AS2229" s="13"/>
      <c r="AT2229" s="13"/>
      <c r="AU2229" s="13"/>
      <c r="AV2229" s="13"/>
      <c r="AW2229" s="13"/>
      <c r="AX2229" s="13"/>
      <c r="AY2229" s="13"/>
      <c r="AZ2229" s="13"/>
      <c r="BA2229" s="13"/>
      <c r="BB2229" s="13"/>
    </row>
    <row r="2230" spans="1:54" ht="12.75">
      <c r="A2230" s="13"/>
      <c r="B2230" s="13"/>
      <c r="C2230" s="324"/>
      <c r="D2230" s="324"/>
      <c r="E2230" s="324"/>
      <c r="F2230" s="324"/>
      <c r="G2230" s="324"/>
      <c r="H2230" s="324"/>
      <c r="I2230" s="324"/>
      <c r="J2230" s="324"/>
      <c r="K2230" s="324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F2230" s="20"/>
      <c r="AG2230" s="13"/>
      <c r="AH2230" s="13"/>
      <c r="AI2230" s="13"/>
      <c r="AJ2230" s="13"/>
      <c r="AK2230" s="13"/>
      <c r="AL2230" s="13"/>
      <c r="AM2230" s="13"/>
      <c r="AN2230" s="13"/>
      <c r="AO2230" s="13"/>
      <c r="AP2230" s="13"/>
      <c r="AQ2230" s="13"/>
      <c r="AR2230" s="13"/>
      <c r="AS2230" s="13"/>
      <c r="AT2230" s="13"/>
      <c r="AU2230" s="13"/>
      <c r="AV2230" s="13"/>
      <c r="AW2230" s="13"/>
      <c r="AX2230" s="13"/>
      <c r="AY2230" s="13"/>
      <c r="AZ2230" s="13"/>
      <c r="BA2230" s="13"/>
      <c r="BB2230" s="13"/>
    </row>
    <row r="2231" spans="1:54" ht="12.75">
      <c r="A2231" s="13"/>
      <c r="B2231" s="13"/>
      <c r="C2231" s="324"/>
      <c r="D2231" s="324"/>
      <c r="E2231" s="324"/>
      <c r="F2231" s="324"/>
      <c r="G2231" s="324"/>
      <c r="H2231" s="324"/>
      <c r="I2231" s="324"/>
      <c r="J2231" s="324"/>
      <c r="K2231" s="324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20"/>
      <c r="AG2231" s="13"/>
      <c r="AH2231" s="13"/>
      <c r="AI2231" s="13"/>
      <c r="AJ2231" s="13"/>
      <c r="AK2231" s="13"/>
      <c r="AL2231" s="13"/>
      <c r="AM2231" s="13"/>
      <c r="AN2231" s="13"/>
      <c r="AO2231" s="13"/>
      <c r="AP2231" s="13"/>
      <c r="AQ2231" s="13"/>
      <c r="AR2231" s="13"/>
      <c r="AS2231" s="13"/>
      <c r="AT2231" s="13"/>
      <c r="AU2231" s="13"/>
      <c r="AV2231" s="13"/>
      <c r="AW2231" s="13"/>
      <c r="AX2231" s="13"/>
      <c r="AY2231" s="13"/>
      <c r="AZ2231" s="13"/>
      <c r="BA2231" s="13"/>
      <c r="BB2231" s="13"/>
    </row>
    <row r="2232" spans="1:54" ht="12.75">
      <c r="A2232" s="13"/>
      <c r="B2232" s="13"/>
      <c r="C2232" s="324"/>
      <c r="D2232" s="324"/>
      <c r="E2232" s="324"/>
      <c r="F2232" s="324"/>
      <c r="G2232" s="324"/>
      <c r="H2232" s="324"/>
      <c r="I2232" s="324"/>
      <c r="J2232" s="324"/>
      <c r="K2232" s="324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20"/>
      <c r="AG2232" s="13"/>
      <c r="AH2232" s="13"/>
      <c r="AI2232" s="13"/>
      <c r="AJ2232" s="13"/>
      <c r="AK2232" s="13"/>
      <c r="AL2232" s="13"/>
      <c r="AM2232" s="13"/>
      <c r="AN2232" s="13"/>
      <c r="AO2232" s="13"/>
      <c r="AP2232" s="13"/>
      <c r="AQ2232" s="13"/>
      <c r="AR2232" s="13"/>
      <c r="AS2232" s="13"/>
      <c r="AT2232" s="13"/>
      <c r="AU2232" s="13"/>
      <c r="AV2232" s="13"/>
      <c r="AW2232" s="13"/>
      <c r="AX2232" s="13"/>
      <c r="AY2232" s="13"/>
      <c r="AZ2232" s="13"/>
      <c r="BA2232" s="13"/>
      <c r="BB2232" s="13"/>
    </row>
    <row r="2233" spans="1:54" ht="12.75">
      <c r="A2233" s="13"/>
      <c r="B2233" s="13"/>
      <c r="C2233" s="324"/>
      <c r="D2233" s="324"/>
      <c r="E2233" s="324"/>
      <c r="F2233" s="324"/>
      <c r="G2233" s="324"/>
      <c r="H2233" s="324"/>
      <c r="I2233" s="324"/>
      <c r="J2233" s="324"/>
      <c r="K2233" s="324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F2233" s="20"/>
      <c r="AG2233" s="13"/>
      <c r="AH2233" s="13"/>
      <c r="AI2233" s="13"/>
      <c r="AJ2233" s="13"/>
      <c r="AK2233" s="13"/>
      <c r="AL2233" s="13"/>
      <c r="AM2233" s="13"/>
      <c r="AN2233" s="13"/>
      <c r="AO2233" s="13"/>
      <c r="AP2233" s="13"/>
      <c r="AQ2233" s="13"/>
      <c r="AR2233" s="13"/>
      <c r="AS2233" s="13"/>
      <c r="AT2233" s="13"/>
      <c r="AU2233" s="13"/>
      <c r="AV2233" s="13"/>
      <c r="AW2233" s="13"/>
      <c r="AX2233" s="13"/>
      <c r="AY2233" s="13"/>
      <c r="AZ2233" s="13"/>
      <c r="BA2233" s="13"/>
      <c r="BB2233" s="13"/>
    </row>
    <row r="2234" spans="1:54" ht="12.75">
      <c r="A2234" s="13"/>
      <c r="B2234" s="13"/>
      <c r="C2234" s="324"/>
      <c r="D2234" s="324"/>
      <c r="E2234" s="324"/>
      <c r="F2234" s="324"/>
      <c r="G2234" s="324"/>
      <c r="H2234" s="324"/>
      <c r="I2234" s="324"/>
      <c r="J2234" s="324"/>
      <c r="K2234" s="324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F2234" s="20"/>
      <c r="AG2234" s="13"/>
      <c r="AH2234" s="13"/>
      <c r="AI2234" s="13"/>
      <c r="AJ2234" s="13"/>
      <c r="AK2234" s="13"/>
      <c r="AL2234" s="13"/>
      <c r="AM2234" s="13"/>
      <c r="AN2234" s="13"/>
      <c r="AO2234" s="13"/>
      <c r="AP2234" s="13"/>
      <c r="AQ2234" s="13"/>
      <c r="AR2234" s="13"/>
      <c r="AS2234" s="13"/>
      <c r="AT2234" s="13"/>
      <c r="AU2234" s="13"/>
      <c r="AV2234" s="13"/>
      <c r="AW2234" s="13"/>
      <c r="AX2234" s="13"/>
      <c r="AY2234" s="13"/>
      <c r="AZ2234" s="13"/>
      <c r="BA2234" s="13"/>
      <c r="BB2234" s="13"/>
    </row>
    <row r="2235" spans="1:54" ht="12.75">
      <c r="A2235" s="13"/>
      <c r="B2235" s="13"/>
      <c r="C2235" s="324"/>
      <c r="D2235" s="324"/>
      <c r="E2235" s="324"/>
      <c r="F2235" s="324"/>
      <c r="G2235" s="324"/>
      <c r="H2235" s="324"/>
      <c r="I2235" s="324"/>
      <c r="J2235" s="324"/>
      <c r="K2235" s="324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20"/>
      <c r="AG2235" s="13"/>
      <c r="AH2235" s="13"/>
      <c r="AI2235" s="13"/>
      <c r="AJ2235" s="13"/>
      <c r="AK2235" s="13"/>
      <c r="AL2235" s="13"/>
      <c r="AM2235" s="13"/>
      <c r="AN2235" s="13"/>
      <c r="AO2235" s="13"/>
      <c r="AP2235" s="13"/>
      <c r="AQ2235" s="13"/>
      <c r="AR2235" s="13"/>
      <c r="AS2235" s="13"/>
      <c r="AT2235" s="13"/>
      <c r="AU2235" s="13"/>
      <c r="AV2235" s="13"/>
      <c r="AW2235" s="13"/>
      <c r="AX2235" s="13"/>
      <c r="AY2235" s="13"/>
      <c r="AZ2235" s="13"/>
      <c r="BA2235" s="13"/>
      <c r="BB2235" s="13"/>
    </row>
    <row r="2236" spans="1:54" ht="12.75">
      <c r="A2236" s="13"/>
      <c r="B2236" s="13"/>
      <c r="C2236" s="324"/>
      <c r="D2236" s="324"/>
      <c r="E2236" s="324"/>
      <c r="F2236" s="324"/>
      <c r="G2236" s="324"/>
      <c r="H2236" s="324"/>
      <c r="I2236" s="324"/>
      <c r="J2236" s="324"/>
      <c r="K2236" s="324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20"/>
      <c r="AG2236" s="13"/>
      <c r="AH2236" s="13"/>
      <c r="AI2236" s="13"/>
      <c r="AJ2236" s="13"/>
      <c r="AK2236" s="13"/>
      <c r="AL2236" s="13"/>
      <c r="AM2236" s="13"/>
      <c r="AN2236" s="13"/>
      <c r="AO2236" s="13"/>
      <c r="AP2236" s="13"/>
      <c r="AQ2236" s="13"/>
      <c r="AR2236" s="13"/>
      <c r="AS2236" s="13"/>
      <c r="AT2236" s="13"/>
      <c r="AU2236" s="13"/>
      <c r="AV2236" s="13"/>
      <c r="AW2236" s="13"/>
      <c r="AX2236" s="13"/>
      <c r="AY2236" s="13"/>
      <c r="AZ2236" s="13"/>
      <c r="BA2236" s="13"/>
      <c r="BB2236" s="13"/>
    </row>
    <row r="2237" spans="1:54" ht="12.75">
      <c r="A2237" s="13"/>
      <c r="B2237" s="13"/>
      <c r="C2237" s="324"/>
      <c r="D2237" s="324"/>
      <c r="E2237" s="324"/>
      <c r="F2237" s="324"/>
      <c r="G2237" s="324"/>
      <c r="H2237" s="324"/>
      <c r="I2237" s="324"/>
      <c r="J2237" s="324"/>
      <c r="K2237" s="324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F2237" s="20"/>
      <c r="AG2237" s="13"/>
      <c r="AH2237" s="13"/>
      <c r="AI2237" s="13"/>
      <c r="AJ2237" s="13"/>
      <c r="AK2237" s="13"/>
      <c r="AL2237" s="13"/>
      <c r="AM2237" s="13"/>
      <c r="AN2237" s="13"/>
      <c r="AO2237" s="13"/>
      <c r="AP2237" s="13"/>
      <c r="AQ2237" s="13"/>
      <c r="AR2237" s="13"/>
      <c r="AS2237" s="13"/>
      <c r="AT2237" s="13"/>
      <c r="AU2237" s="13"/>
      <c r="AV2237" s="13"/>
      <c r="AW2237" s="13"/>
      <c r="AX2237" s="13"/>
      <c r="AY2237" s="13"/>
      <c r="AZ2237" s="13"/>
      <c r="BA2237" s="13"/>
      <c r="BB2237" s="13"/>
    </row>
    <row r="2238" spans="1:54" ht="12.75">
      <c r="A2238" s="13"/>
      <c r="B2238" s="13"/>
      <c r="C2238" s="324"/>
      <c r="D2238" s="324"/>
      <c r="E2238" s="324"/>
      <c r="F2238" s="324"/>
      <c r="G2238" s="324"/>
      <c r="H2238" s="324"/>
      <c r="I2238" s="324"/>
      <c r="J2238" s="324"/>
      <c r="K2238" s="324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F2238" s="20"/>
      <c r="AG2238" s="13"/>
      <c r="AH2238" s="13"/>
      <c r="AI2238" s="13"/>
      <c r="AJ2238" s="13"/>
      <c r="AK2238" s="13"/>
      <c r="AL2238" s="13"/>
      <c r="AM2238" s="13"/>
      <c r="AN2238" s="13"/>
      <c r="AO2238" s="13"/>
      <c r="AP2238" s="13"/>
      <c r="AQ2238" s="13"/>
      <c r="AR2238" s="13"/>
      <c r="AS2238" s="13"/>
      <c r="AT2238" s="13"/>
      <c r="AU2238" s="13"/>
      <c r="AV2238" s="13"/>
      <c r="AW2238" s="13"/>
      <c r="AX2238" s="13"/>
      <c r="AY2238" s="13"/>
      <c r="AZ2238" s="13"/>
      <c r="BA2238" s="13"/>
      <c r="BB2238" s="13"/>
    </row>
    <row r="2239" spans="1:54" ht="12.75">
      <c r="A2239" s="13"/>
      <c r="B2239" s="13"/>
      <c r="C2239" s="324"/>
      <c r="D2239" s="324"/>
      <c r="E2239" s="324"/>
      <c r="F2239" s="324"/>
      <c r="G2239" s="324"/>
      <c r="H2239" s="324"/>
      <c r="I2239" s="324"/>
      <c r="J2239" s="324"/>
      <c r="K2239" s="324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20"/>
      <c r="AG2239" s="13"/>
      <c r="AH2239" s="13"/>
      <c r="AI2239" s="13"/>
      <c r="AJ2239" s="13"/>
      <c r="AK2239" s="13"/>
      <c r="AL2239" s="13"/>
      <c r="AM2239" s="13"/>
      <c r="AN2239" s="13"/>
      <c r="AO2239" s="13"/>
      <c r="AP2239" s="13"/>
      <c r="AQ2239" s="13"/>
      <c r="AR2239" s="13"/>
      <c r="AS2239" s="13"/>
      <c r="AT2239" s="13"/>
      <c r="AU2239" s="13"/>
      <c r="AV2239" s="13"/>
      <c r="AW2239" s="13"/>
      <c r="AX2239" s="13"/>
      <c r="AY2239" s="13"/>
      <c r="AZ2239" s="13"/>
      <c r="BA2239" s="13"/>
      <c r="BB2239" s="13"/>
    </row>
    <row r="2240" spans="1:54" ht="12.75">
      <c r="A2240" s="13"/>
      <c r="B2240" s="13"/>
      <c r="C2240" s="324"/>
      <c r="D2240" s="324"/>
      <c r="E2240" s="324"/>
      <c r="F2240" s="324"/>
      <c r="G2240" s="324"/>
      <c r="H2240" s="324"/>
      <c r="I2240" s="324"/>
      <c r="J2240" s="324"/>
      <c r="K2240" s="324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F2240" s="20"/>
      <c r="AG2240" s="13"/>
      <c r="AH2240" s="13"/>
      <c r="AI2240" s="13"/>
      <c r="AJ2240" s="13"/>
      <c r="AK2240" s="13"/>
      <c r="AL2240" s="13"/>
      <c r="AM2240" s="13"/>
      <c r="AN2240" s="13"/>
      <c r="AO2240" s="13"/>
      <c r="AP2240" s="13"/>
      <c r="AQ2240" s="13"/>
      <c r="AR2240" s="13"/>
      <c r="AS2240" s="13"/>
      <c r="AT2240" s="13"/>
      <c r="AU2240" s="13"/>
      <c r="AV2240" s="13"/>
      <c r="AW2240" s="13"/>
      <c r="AX2240" s="13"/>
      <c r="AY2240" s="13"/>
      <c r="AZ2240" s="13"/>
      <c r="BA2240" s="13"/>
      <c r="BB2240" s="13"/>
    </row>
    <row r="2241" spans="1:54" ht="12.75">
      <c r="A2241" s="13"/>
      <c r="B2241" s="13"/>
      <c r="C2241" s="324"/>
      <c r="D2241" s="324"/>
      <c r="E2241" s="324"/>
      <c r="F2241" s="324"/>
      <c r="G2241" s="324"/>
      <c r="H2241" s="324"/>
      <c r="I2241" s="324"/>
      <c r="J2241" s="324"/>
      <c r="K2241" s="324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20"/>
      <c r="AG2241" s="13"/>
      <c r="AH2241" s="13"/>
      <c r="AI2241" s="13"/>
      <c r="AJ2241" s="13"/>
      <c r="AK2241" s="13"/>
      <c r="AL2241" s="13"/>
      <c r="AM2241" s="13"/>
      <c r="AN2241" s="13"/>
      <c r="AO2241" s="13"/>
      <c r="AP2241" s="13"/>
      <c r="AQ2241" s="13"/>
      <c r="AR2241" s="13"/>
      <c r="AS2241" s="13"/>
      <c r="AT2241" s="13"/>
      <c r="AU2241" s="13"/>
      <c r="AV2241" s="13"/>
      <c r="AW2241" s="13"/>
      <c r="AX2241" s="13"/>
      <c r="AY2241" s="13"/>
      <c r="AZ2241" s="13"/>
      <c r="BA2241" s="13"/>
      <c r="BB2241" s="13"/>
    </row>
    <row r="2242" spans="1:54" ht="12.75">
      <c r="A2242" s="13"/>
      <c r="B2242" s="13"/>
      <c r="C2242" s="324"/>
      <c r="D2242" s="324"/>
      <c r="E2242" s="324"/>
      <c r="F2242" s="324"/>
      <c r="G2242" s="324"/>
      <c r="H2242" s="324"/>
      <c r="I2242" s="324"/>
      <c r="J2242" s="324"/>
      <c r="K2242" s="324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20"/>
      <c r="AG2242" s="13"/>
      <c r="AH2242" s="13"/>
      <c r="AI2242" s="13"/>
      <c r="AJ2242" s="13"/>
      <c r="AK2242" s="13"/>
      <c r="AL2242" s="13"/>
      <c r="AM2242" s="13"/>
      <c r="AN2242" s="13"/>
      <c r="AO2242" s="13"/>
      <c r="AP2242" s="13"/>
      <c r="AQ2242" s="13"/>
      <c r="AR2242" s="13"/>
      <c r="AS2242" s="13"/>
      <c r="AT2242" s="13"/>
      <c r="AU2242" s="13"/>
      <c r="AV2242" s="13"/>
      <c r="AW2242" s="13"/>
      <c r="AX2242" s="13"/>
      <c r="AY2242" s="13"/>
      <c r="AZ2242" s="13"/>
      <c r="BA2242" s="13"/>
      <c r="BB2242" s="13"/>
    </row>
    <row r="2243" spans="1:54" ht="12.75">
      <c r="A2243" s="13"/>
      <c r="B2243" s="13"/>
      <c r="C2243" s="324"/>
      <c r="D2243" s="324"/>
      <c r="E2243" s="324"/>
      <c r="F2243" s="324"/>
      <c r="G2243" s="324"/>
      <c r="H2243" s="324"/>
      <c r="I2243" s="324"/>
      <c r="J2243" s="324"/>
      <c r="K2243" s="324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F2243" s="20"/>
      <c r="AG2243" s="13"/>
      <c r="AH2243" s="13"/>
      <c r="AI2243" s="13"/>
      <c r="AJ2243" s="13"/>
      <c r="AK2243" s="13"/>
      <c r="AL2243" s="13"/>
      <c r="AM2243" s="13"/>
      <c r="AN2243" s="13"/>
      <c r="AO2243" s="13"/>
      <c r="AP2243" s="13"/>
      <c r="AQ2243" s="13"/>
      <c r="AR2243" s="13"/>
      <c r="AS2243" s="13"/>
      <c r="AT2243" s="13"/>
      <c r="AU2243" s="13"/>
      <c r="AV2243" s="13"/>
      <c r="AW2243" s="13"/>
      <c r="AX2243" s="13"/>
      <c r="AY2243" s="13"/>
      <c r="AZ2243" s="13"/>
      <c r="BA2243" s="13"/>
      <c r="BB2243" s="13"/>
    </row>
    <row r="2244" spans="1:54" ht="12.75">
      <c r="A2244" s="13"/>
      <c r="B2244" s="13"/>
      <c r="C2244" s="324"/>
      <c r="D2244" s="324"/>
      <c r="E2244" s="324"/>
      <c r="F2244" s="324"/>
      <c r="G2244" s="324"/>
      <c r="H2244" s="324"/>
      <c r="I2244" s="324"/>
      <c r="J2244" s="324"/>
      <c r="K2244" s="324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13"/>
      <c r="AD2244" s="13"/>
      <c r="AE2244" s="13"/>
      <c r="AF2244" s="20"/>
      <c r="AG2244" s="13"/>
      <c r="AH2244" s="13"/>
      <c r="AI2244" s="13"/>
      <c r="AJ2244" s="13"/>
      <c r="AK2244" s="13"/>
      <c r="AL2244" s="13"/>
      <c r="AM2244" s="13"/>
      <c r="AN2244" s="13"/>
      <c r="AO2244" s="13"/>
      <c r="AP2244" s="13"/>
      <c r="AQ2244" s="13"/>
      <c r="AR2244" s="13"/>
      <c r="AS2244" s="13"/>
      <c r="AT2244" s="13"/>
      <c r="AU2244" s="13"/>
      <c r="AV2244" s="13"/>
      <c r="AW2244" s="13"/>
      <c r="AX2244" s="13"/>
      <c r="AY2244" s="13"/>
      <c r="AZ2244" s="13"/>
      <c r="BA2244" s="13"/>
      <c r="BB2244" s="13"/>
    </row>
    <row r="2245" spans="1:54" ht="12.75">
      <c r="A2245" s="13"/>
      <c r="B2245" s="13"/>
      <c r="C2245" s="324"/>
      <c r="D2245" s="324"/>
      <c r="E2245" s="324"/>
      <c r="F2245" s="324"/>
      <c r="G2245" s="324"/>
      <c r="H2245" s="324"/>
      <c r="I2245" s="324"/>
      <c r="J2245" s="324"/>
      <c r="K2245" s="324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  <c r="AE2245" s="13"/>
      <c r="AF2245" s="20"/>
      <c r="AG2245" s="13"/>
      <c r="AH2245" s="13"/>
      <c r="AI2245" s="13"/>
      <c r="AJ2245" s="13"/>
      <c r="AK2245" s="13"/>
      <c r="AL2245" s="13"/>
      <c r="AM2245" s="13"/>
      <c r="AN2245" s="13"/>
      <c r="AO2245" s="13"/>
      <c r="AP2245" s="13"/>
      <c r="AQ2245" s="13"/>
      <c r="AR2245" s="13"/>
      <c r="AS2245" s="13"/>
      <c r="AT2245" s="13"/>
      <c r="AU2245" s="13"/>
      <c r="AV2245" s="13"/>
      <c r="AW2245" s="13"/>
      <c r="AX2245" s="13"/>
      <c r="AY2245" s="13"/>
      <c r="AZ2245" s="13"/>
      <c r="BA2245" s="13"/>
      <c r="BB2245" s="13"/>
    </row>
    <row r="2246" spans="1:54" ht="12.75">
      <c r="A2246" s="13"/>
      <c r="B2246" s="13"/>
      <c r="C2246" s="324"/>
      <c r="D2246" s="324"/>
      <c r="E2246" s="324"/>
      <c r="F2246" s="324"/>
      <c r="G2246" s="324"/>
      <c r="H2246" s="324"/>
      <c r="I2246" s="324"/>
      <c r="J2246" s="324"/>
      <c r="K2246" s="324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3"/>
      <c r="AD2246" s="13"/>
      <c r="AE2246" s="13"/>
      <c r="AF2246" s="20"/>
      <c r="AG2246" s="13"/>
      <c r="AH2246" s="13"/>
      <c r="AI2246" s="13"/>
      <c r="AJ2246" s="13"/>
      <c r="AK2246" s="13"/>
      <c r="AL2246" s="13"/>
      <c r="AM2246" s="13"/>
      <c r="AN2246" s="13"/>
      <c r="AO2246" s="13"/>
      <c r="AP2246" s="13"/>
      <c r="AQ2246" s="13"/>
      <c r="AR2246" s="13"/>
      <c r="AS2246" s="13"/>
      <c r="AT2246" s="13"/>
      <c r="AU2246" s="13"/>
      <c r="AV2246" s="13"/>
      <c r="AW2246" s="13"/>
      <c r="AX2246" s="13"/>
      <c r="AY2246" s="13"/>
      <c r="AZ2246" s="13"/>
      <c r="BA2246" s="13"/>
      <c r="BB2246" s="13"/>
    </row>
    <row r="2247" spans="1:54" ht="12.75">
      <c r="A2247" s="13"/>
      <c r="B2247" s="13"/>
      <c r="C2247" s="324"/>
      <c r="D2247" s="324"/>
      <c r="E2247" s="324"/>
      <c r="F2247" s="324"/>
      <c r="G2247" s="324"/>
      <c r="H2247" s="324"/>
      <c r="I2247" s="324"/>
      <c r="J2247" s="324"/>
      <c r="K2247" s="324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  <c r="AE2247" s="13"/>
      <c r="AF2247" s="20"/>
      <c r="AG2247" s="13"/>
      <c r="AH2247" s="13"/>
      <c r="AI2247" s="13"/>
      <c r="AJ2247" s="13"/>
      <c r="AK2247" s="13"/>
      <c r="AL2247" s="13"/>
      <c r="AM2247" s="13"/>
      <c r="AN2247" s="13"/>
      <c r="AO2247" s="13"/>
      <c r="AP2247" s="13"/>
      <c r="AQ2247" s="13"/>
      <c r="AR2247" s="13"/>
      <c r="AS2247" s="13"/>
      <c r="AT2247" s="13"/>
      <c r="AU2247" s="13"/>
      <c r="AV2247" s="13"/>
      <c r="AW2247" s="13"/>
      <c r="AX2247" s="13"/>
      <c r="AY2247" s="13"/>
      <c r="AZ2247" s="13"/>
      <c r="BA2247" s="13"/>
      <c r="BB2247" s="13"/>
    </row>
    <row r="2248" spans="1:54" ht="12.75">
      <c r="A2248" s="13"/>
      <c r="B2248" s="13"/>
      <c r="C2248" s="324"/>
      <c r="D2248" s="324"/>
      <c r="E2248" s="324"/>
      <c r="F2248" s="324"/>
      <c r="G2248" s="324"/>
      <c r="H2248" s="324"/>
      <c r="I2248" s="324"/>
      <c r="J2248" s="324"/>
      <c r="K2248" s="324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F2248" s="20"/>
      <c r="AG2248" s="13"/>
      <c r="AH2248" s="13"/>
      <c r="AI2248" s="13"/>
      <c r="AJ2248" s="13"/>
      <c r="AK2248" s="13"/>
      <c r="AL2248" s="13"/>
      <c r="AM2248" s="13"/>
      <c r="AN2248" s="13"/>
      <c r="AO2248" s="13"/>
      <c r="AP2248" s="13"/>
      <c r="AQ2248" s="13"/>
      <c r="AR2248" s="13"/>
      <c r="AS2248" s="13"/>
      <c r="AT2248" s="13"/>
      <c r="AU2248" s="13"/>
      <c r="AV2248" s="13"/>
      <c r="AW2248" s="13"/>
      <c r="AX2248" s="13"/>
      <c r="AY2248" s="13"/>
      <c r="AZ2248" s="13"/>
      <c r="BA2248" s="13"/>
      <c r="BB2248" s="13"/>
    </row>
    <row r="2249" spans="1:54" ht="12.75">
      <c r="A2249" s="13"/>
      <c r="B2249" s="13"/>
      <c r="C2249" s="324"/>
      <c r="D2249" s="324"/>
      <c r="E2249" s="324"/>
      <c r="F2249" s="324"/>
      <c r="G2249" s="324"/>
      <c r="H2249" s="324"/>
      <c r="I2249" s="324"/>
      <c r="J2249" s="324"/>
      <c r="K2249" s="324"/>
      <c r="L2249" s="13"/>
      <c r="M2249" s="13"/>
      <c r="N2249" s="13"/>
      <c r="O2249" s="13"/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  <c r="AE2249" s="13"/>
      <c r="AF2249" s="20"/>
      <c r="AG2249" s="13"/>
      <c r="AH2249" s="13"/>
      <c r="AI2249" s="13"/>
      <c r="AJ2249" s="13"/>
      <c r="AK2249" s="13"/>
      <c r="AL2249" s="13"/>
      <c r="AM2249" s="13"/>
      <c r="AN2249" s="13"/>
      <c r="AO2249" s="13"/>
      <c r="AP2249" s="13"/>
      <c r="AQ2249" s="13"/>
      <c r="AR2249" s="13"/>
      <c r="AS2249" s="13"/>
      <c r="AT2249" s="13"/>
      <c r="AU2249" s="13"/>
      <c r="AV2249" s="13"/>
      <c r="AW2249" s="13"/>
      <c r="AX2249" s="13"/>
      <c r="AY2249" s="13"/>
      <c r="AZ2249" s="13"/>
      <c r="BA2249" s="13"/>
      <c r="BB2249" s="13"/>
    </row>
    <row r="2250" spans="1:54" ht="12.75">
      <c r="A2250" s="13"/>
      <c r="B2250" s="13"/>
      <c r="C2250" s="324"/>
      <c r="D2250" s="324"/>
      <c r="E2250" s="324"/>
      <c r="F2250" s="324"/>
      <c r="G2250" s="324"/>
      <c r="H2250" s="324"/>
      <c r="I2250" s="324"/>
      <c r="J2250" s="324"/>
      <c r="K2250" s="324"/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3"/>
      <c r="AD2250" s="13"/>
      <c r="AE2250" s="13"/>
      <c r="AF2250" s="20"/>
      <c r="AG2250" s="13"/>
      <c r="AH2250" s="13"/>
      <c r="AI2250" s="13"/>
      <c r="AJ2250" s="13"/>
      <c r="AK2250" s="13"/>
      <c r="AL2250" s="13"/>
      <c r="AM2250" s="13"/>
      <c r="AN2250" s="13"/>
      <c r="AO2250" s="13"/>
      <c r="AP2250" s="13"/>
      <c r="AQ2250" s="13"/>
      <c r="AR2250" s="13"/>
      <c r="AS2250" s="13"/>
      <c r="AT2250" s="13"/>
      <c r="AU2250" s="13"/>
      <c r="AV2250" s="13"/>
      <c r="AW2250" s="13"/>
      <c r="AX2250" s="13"/>
      <c r="AY2250" s="13"/>
      <c r="AZ2250" s="13"/>
      <c r="BA2250" s="13"/>
      <c r="BB2250" s="13"/>
    </row>
    <row r="2251" spans="1:54" ht="12.75">
      <c r="A2251" s="13"/>
      <c r="B2251" s="13"/>
      <c r="C2251" s="324"/>
      <c r="D2251" s="324"/>
      <c r="E2251" s="324"/>
      <c r="F2251" s="324"/>
      <c r="G2251" s="324"/>
      <c r="H2251" s="324"/>
      <c r="I2251" s="324"/>
      <c r="J2251" s="324"/>
      <c r="K2251" s="324"/>
      <c r="L2251" s="13"/>
      <c r="M2251" s="13"/>
      <c r="N2251" s="13"/>
      <c r="O2251" s="13"/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  <c r="AE2251" s="13"/>
      <c r="AF2251" s="20"/>
      <c r="AG2251" s="13"/>
      <c r="AH2251" s="13"/>
      <c r="AI2251" s="13"/>
      <c r="AJ2251" s="13"/>
      <c r="AK2251" s="13"/>
      <c r="AL2251" s="13"/>
      <c r="AM2251" s="13"/>
      <c r="AN2251" s="13"/>
      <c r="AO2251" s="13"/>
      <c r="AP2251" s="13"/>
      <c r="AQ2251" s="13"/>
      <c r="AR2251" s="13"/>
      <c r="AS2251" s="13"/>
      <c r="AT2251" s="13"/>
      <c r="AU2251" s="13"/>
      <c r="AV2251" s="13"/>
      <c r="AW2251" s="13"/>
      <c r="AX2251" s="13"/>
      <c r="AY2251" s="13"/>
      <c r="AZ2251" s="13"/>
      <c r="BA2251" s="13"/>
      <c r="BB2251" s="13"/>
    </row>
    <row r="2252" spans="1:54" ht="12.75">
      <c r="A2252" s="13"/>
      <c r="B2252" s="13"/>
      <c r="C2252" s="324"/>
      <c r="D2252" s="324"/>
      <c r="E2252" s="324"/>
      <c r="F2252" s="324"/>
      <c r="G2252" s="324"/>
      <c r="H2252" s="324"/>
      <c r="I2252" s="324"/>
      <c r="J2252" s="324"/>
      <c r="K2252" s="324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  <c r="AE2252" s="13"/>
      <c r="AF2252" s="20"/>
      <c r="AG2252" s="13"/>
      <c r="AH2252" s="13"/>
      <c r="AI2252" s="13"/>
      <c r="AJ2252" s="13"/>
      <c r="AK2252" s="13"/>
      <c r="AL2252" s="13"/>
      <c r="AM2252" s="13"/>
      <c r="AN2252" s="13"/>
      <c r="AO2252" s="13"/>
      <c r="AP2252" s="13"/>
      <c r="AQ2252" s="13"/>
      <c r="AR2252" s="13"/>
      <c r="AS2252" s="13"/>
      <c r="AT2252" s="13"/>
      <c r="AU2252" s="13"/>
      <c r="AV2252" s="13"/>
      <c r="AW2252" s="13"/>
      <c r="AX2252" s="13"/>
      <c r="AY2252" s="13"/>
      <c r="AZ2252" s="13"/>
      <c r="BA2252" s="13"/>
      <c r="BB2252" s="13"/>
    </row>
    <row r="2253" spans="1:54" ht="12.75">
      <c r="A2253" s="13"/>
      <c r="B2253" s="13"/>
      <c r="C2253" s="324"/>
      <c r="D2253" s="324"/>
      <c r="E2253" s="324"/>
      <c r="F2253" s="324"/>
      <c r="G2253" s="324"/>
      <c r="H2253" s="324"/>
      <c r="I2253" s="324"/>
      <c r="J2253" s="324"/>
      <c r="K2253" s="324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  <c r="AE2253" s="13"/>
      <c r="AF2253" s="20"/>
      <c r="AG2253" s="13"/>
      <c r="AH2253" s="13"/>
      <c r="AI2253" s="13"/>
      <c r="AJ2253" s="13"/>
      <c r="AK2253" s="13"/>
      <c r="AL2253" s="13"/>
      <c r="AM2253" s="13"/>
      <c r="AN2253" s="13"/>
      <c r="AO2253" s="13"/>
      <c r="AP2253" s="13"/>
      <c r="AQ2253" s="13"/>
      <c r="AR2253" s="13"/>
      <c r="AS2253" s="13"/>
      <c r="AT2253" s="13"/>
      <c r="AU2253" s="13"/>
      <c r="AV2253" s="13"/>
      <c r="AW2253" s="13"/>
      <c r="AX2253" s="13"/>
      <c r="AY2253" s="13"/>
      <c r="AZ2253" s="13"/>
      <c r="BA2253" s="13"/>
      <c r="BB2253" s="13"/>
    </row>
    <row r="2254" spans="1:54" ht="12.75">
      <c r="A2254" s="13"/>
      <c r="B2254" s="13"/>
      <c r="C2254" s="324"/>
      <c r="D2254" s="324"/>
      <c r="E2254" s="324"/>
      <c r="F2254" s="324"/>
      <c r="G2254" s="324"/>
      <c r="H2254" s="324"/>
      <c r="I2254" s="324"/>
      <c r="J2254" s="324"/>
      <c r="K2254" s="324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F2254" s="20"/>
      <c r="AG2254" s="13"/>
      <c r="AH2254" s="13"/>
      <c r="AI2254" s="13"/>
      <c r="AJ2254" s="13"/>
      <c r="AK2254" s="13"/>
      <c r="AL2254" s="13"/>
      <c r="AM2254" s="13"/>
      <c r="AN2254" s="13"/>
      <c r="AO2254" s="13"/>
      <c r="AP2254" s="13"/>
      <c r="AQ2254" s="13"/>
      <c r="AR2254" s="13"/>
      <c r="AS2254" s="13"/>
      <c r="AT2254" s="13"/>
      <c r="AU2254" s="13"/>
      <c r="AV2254" s="13"/>
      <c r="AW2254" s="13"/>
      <c r="AX2254" s="13"/>
      <c r="AY2254" s="13"/>
      <c r="AZ2254" s="13"/>
      <c r="BA2254" s="13"/>
      <c r="BB2254" s="13"/>
    </row>
    <row r="2255" spans="1:54" ht="12.75">
      <c r="A2255" s="13"/>
      <c r="B2255" s="13"/>
      <c r="C2255" s="324"/>
      <c r="D2255" s="324"/>
      <c r="E2255" s="324"/>
      <c r="F2255" s="324"/>
      <c r="G2255" s="324"/>
      <c r="H2255" s="324"/>
      <c r="I2255" s="324"/>
      <c r="J2255" s="324"/>
      <c r="K2255" s="324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3"/>
      <c r="AD2255" s="13"/>
      <c r="AE2255" s="13"/>
      <c r="AF2255" s="20"/>
      <c r="AG2255" s="13"/>
      <c r="AH2255" s="13"/>
      <c r="AI2255" s="13"/>
      <c r="AJ2255" s="13"/>
      <c r="AK2255" s="13"/>
      <c r="AL2255" s="13"/>
      <c r="AM2255" s="13"/>
      <c r="AN2255" s="13"/>
      <c r="AO2255" s="13"/>
      <c r="AP2255" s="13"/>
      <c r="AQ2255" s="13"/>
      <c r="AR2255" s="13"/>
      <c r="AS2255" s="13"/>
      <c r="AT2255" s="13"/>
      <c r="AU2255" s="13"/>
      <c r="AV2255" s="13"/>
      <c r="AW2255" s="13"/>
      <c r="AX2255" s="13"/>
      <c r="AY2255" s="13"/>
      <c r="AZ2255" s="13"/>
      <c r="BA2255" s="13"/>
      <c r="BB2255" s="13"/>
    </row>
    <row r="2256" spans="1:54" ht="12.75">
      <c r="A2256" s="13"/>
      <c r="B2256" s="13"/>
      <c r="C2256" s="324"/>
      <c r="D2256" s="324"/>
      <c r="E2256" s="324"/>
      <c r="F2256" s="324"/>
      <c r="G2256" s="324"/>
      <c r="H2256" s="324"/>
      <c r="I2256" s="324"/>
      <c r="J2256" s="324"/>
      <c r="K2256" s="324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3"/>
      <c r="AD2256" s="13"/>
      <c r="AE2256" s="13"/>
      <c r="AF2256" s="20"/>
      <c r="AG2256" s="13"/>
      <c r="AH2256" s="13"/>
      <c r="AI2256" s="13"/>
      <c r="AJ2256" s="13"/>
      <c r="AK2256" s="13"/>
      <c r="AL2256" s="13"/>
      <c r="AM2256" s="13"/>
      <c r="AN2256" s="13"/>
      <c r="AO2256" s="13"/>
      <c r="AP2256" s="13"/>
      <c r="AQ2256" s="13"/>
      <c r="AR2256" s="13"/>
      <c r="AS2256" s="13"/>
      <c r="AT2256" s="13"/>
      <c r="AU2256" s="13"/>
      <c r="AV2256" s="13"/>
      <c r="AW2256" s="13"/>
      <c r="AX2256" s="13"/>
      <c r="AY2256" s="13"/>
      <c r="AZ2256" s="13"/>
      <c r="BA2256" s="13"/>
      <c r="BB2256" s="13"/>
    </row>
    <row r="2257" spans="1:54" ht="12.75">
      <c r="A2257" s="13"/>
      <c r="B2257" s="13"/>
      <c r="C2257" s="324"/>
      <c r="D2257" s="324"/>
      <c r="E2257" s="324"/>
      <c r="F2257" s="324"/>
      <c r="G2257" s="324"/>
      <c r="H2257" s="324"/>
      <c r="I2257" s="324"/>
      <c r="J2257" s="324"/>
      <c r="K2257" s="324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F2257" s="20"/>
      <c r="AG2257" s="13"/>
      <c r="AH2257" s="13"/>
      <c r="AI2257" s="13"/>
      <c r="AJ2257" s="13"/>
      <c r="AK2257" s="13"/>
      <c r="AL2257" s="13"/>
      <c r="AM2257" s="13"/>
      <c r="AN2257" s="13"/>
      <c r="AO2257" s="13"/>
      <c r="AP2257" s="13"/>
      <c r="AQ2257" s="13"/>
      <c r="AR2257" s="13"/>
      <c r="AS2257" s="13"/>
      <c r="AT2257" s="13"/>
      <c r="AU2257" s="13"/>
      <c r="AV2257" s="13"/>
      <c r="AW2257" s="13"/>
      <c r="AX2257" s="13"/>
      <c r="AY2257" s="13"/>
      <c r="AZ2257" s="13"/>
      <c r="BA2257" s="13"/>
      <c r="BB2257" s="13"/>
    </row>
    <row r="2258" spans="1:54" ht="12.75">
      <c r="A2258" s="13"/>
      <c r="B2258" s="13"/>
      <c r="C2258" s="324"/>
      <c r="D2258" s="324"/>
      <c r="E2258" s="324"/>
      <c r="F2258" s="324"/>
      <c r="G2258" s="324"/>
      <c r="H2258" s="324"/>
      <c r="I2258" s="324"/>
      <c r="J2258" s="324"/>
      <c r="K2258" s="324"/>
      <c r="L2258" s="13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  <c r="AE2258" s="13"/>
      <c r="AF2258" s="20"/>
      <c r="AG2258" s="13"/>
      <c r="AH2258" s="13"/>
      <c r="AI2258" s="13"/>
      <c r="AJ2258" s="13"/>
      <c r="AK2258" s="13"/>
      <c r="AL2258" s="13"/>
      <c r="AM2258" s="13"/>
      <c r="AN2258" s="13"/>
      <c r="AO2258" s="13"/>
      <c r="AP2258" s="13"/>
      <c r="AQ2258" s="13"/>
      <c r="AR2258" s="13"/>
      <c r="AS2258" s="13"/>
      <c r="AT2258" s="13"/>
      <c r="AU2258" s="13"/>
      <c r="AV2258" s="13"/>
      <c r="AW2258" s="13"/>
      <c r="AX2258" s="13"/>
      <c r="AY2258" s="13"/>
      <c r="AZ2258" s="13"/>
      <c r="BA2258" s="13"/>
      <c r="BB2258" s="13"/>
    </row>
    <row r="2259" spans="1:54" ht="12.75">
      <c r="A2259" s="13"/>
      <c r="B2259" s="13"/>
      <c r="C2259" s="324"/>
      <c r="D2259" s="324"/>
      <c r="E2259" s="324"/>
      <c r="F2259" s="324"/>
      <c r="G2259" s="324"/>
      <c r="H2259" s="324"/>
      <c r="I2259" s="324"/>
      <c r="J2259" s="324"/>
      <c r="K2259" s="324"/>
      <c r="L2259" s="13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F2259" s="20"/>
      <c r="AG2259" s="13"/>
      <c r="AH2259" s="13"/>
      <c r="AI2259" s="13"/>
      <c r="AJ2259" s="13"/>
      <c r="AK2259" s="13"/>
      <c r="AL2259" s="13"/>
      <c r="AM2259" s="13"/>
      <c r="AN2259" s="13"/>
      <c r="AO2259" s="13"/>
      <c r="AP2259" s="13"/>
      <c r="AQ2259" s="13"/>
      <c r="AR2259" s="13"/>
      <c r="AS2259" s="13"/>
      <c r="AT2259" s="13"/>
      <c r="AU2259" s="13"/>
      <c r="AV2259" s="13"/>
      <c r="AW2259" s="13"/>
      <c r="AX2259" s="13"/>
      <c r="AY2259" s="13"/>
      <c r="AZ2259" s="13"/>
      <c r="BA2259" s="13"/>
      <c r="BB2259" s="13"/>
    </row>
    <row r="2260" spans="1:54" ht="12.75">
      <c r="A2260" s="13"/>
      <c r="B2260" s="13"/>
      <c r="C2260" s="324"/>
      <c r="D2260" s="324"/>
      <c r="E2260" s="324"/>
      <c r="F2260" s="324"/>
      <c r="G2260" s="324"/>
      <c r="H2260" s="324"/>
      <c r="I2260" s="324"/>
      <c r="J2260" s="324"/>
      <c r="K2260" s="324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3"/>
      <c r="AD2260" s="13"/>
      <c r="AE2260" s="13"/>
      <c r="AF2260" s="20"/>
      <c r="AG2260" s="13"/>
      <c r="AH2260" s="13"/>
      <c r="AI2260" s="13"/>
      <c r="AJ2260" s="13"/>
      <c r="AK2260" s="13"/>
      <c r="AL2260" s="13"/>
      <c r="AM2260" s="13"/>
      <c r="AN2260" s="13"/>
      <c r="AO2260" s="13"/>
      <c r="AP2260" s="13"/>
      <c r="AQ2260" s="13"/>
      <c r="AR2260" s="13"/>
      <c r="AS2260" s="13"/>
      <c r="AT2260" s="13"/>
      <c r="AU2260" s="13"/>
      <c r="AV2260" s="13"/>
      <c r="AW2260" s="13"/>
      <c r="AX2260" s="13"/>
      <c r="AY2260" s="13"/>
      <c r="AZ2260" s="13"/>
      <c r="BA2260" s="13"/>
      <c r="BB2260" s="13"/>
    </row>
    <row r="2261" spans="1:54" ht="12.75">
      <c r="A2261" s="13"/>
      <c r="B2261" s="13"/>
      <c r="C2261" s="324"/>
      <c r="D2261" s="324"/>
      <c r="E2261" s="324"/>
      <c r="F2261" s="324"/>
      <c r="G2261" s="324"/>
      <c r="H2261" s="324"/>
      <c r="I2261" s="324"/>
      <c r="J2261" s="324"/>
      <c r="K2261" s="324"/>
      <c r="L2261" s="13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3"/>
      <c r="AD2261" s="13"/>
      <c r="AE2261" s="13"/>
      <c r="AF2261" s="20"/>
      <c r="AG2261" s="13"/>
      <c r="AH2261" s="13"/>
      <c r="AI2261" s="13"/>
      <c r="AJ2261" s="13"/>
      <c r="AK2261" s="13"/>
      <c r="AL2261" s="13"/>
      <c r="AM2261" s="13"/>
      <c r="AN2261" s="13"/>
      <c r="AO2261" s="13"/>
      <c r="AP2261" s="13"/>
      <c r="AQ2261" s="13"/>
      <c r="AR2261" s="13"/>
      <c r="AS2261" s="13"/>
      <c r="AT2261" s="13"/>
      <c r="AU2261" s="13"/>
      <c r="AV2261" s="13"/>
      <c r="AW2261" s="13"/>
      <c r="AX2261" s="13"/>
      <c r="AY2261" s="13"/>
      <c r="AZ2261" s="13"/>
      <c r="BA2261" s="13"/>
      <c r="BB2261" s="13"/>
    </row>
    <row r="2262" spans="1:54" ht="12.75">
      <c r="A2262" s="13"/>
      <c r="B2262" s="13"/>
      <c r="C2262" s="324"/>
      <c r="D2262" s="324"/>
      <c r="E2262" s="324"/>
      <c r="F2262" s="324"/>
      <c r="G2262" s="324"/>
      <c r="H2262" s="324"/>
      <c r="I2262" s="324"/>
      <c r="J2262" s="324"/>
      <c r="K2262" s="324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  <c r="AE2262" s="13"/>
      <c r="AF2262" s="20"/>
      <c r="AG2262" s="13"/>
      <c r="AH2262" s="13"/>
      <c r="AI2262" s="13"/>
      <c r="AJ2262" s="13"/>
      <c r="AK2262" s="13"/>
      <c r="AL2262" s="13"/>
      <c r="AM2262" s="13"/>
      <c r="AN2262" s="13"/>
      <c r="AO2262" s="13"/>
      <c r="AP2262" s="13"/>
      <c r="AQ2262" s="13"/>
      <c r="AR2262" s="13"/>
      <c r="AS2262" s="13"/>
      <c r="AT2262" s="13"/>
      <c r="AU2262" s="13"/>
      <c r="AV2262" s="13"/>
      <c r="AW2262" s="13"/>
      <c r="AX2262" s="13"/>
      <c r="AY2262" s="13"/>
      <c r="AZ2262" s="13"/>
      <c r="BA2262" s="13"/>
      <c r="BB2262" s="13"/>
    </row>
    <row r="2263" spans="1:54" ht="12.75">
      <c r="A2263" s="13"/>
      <c r="B2263" s="13"/>
      <c r="C2263" s="324"/>
      <c r="D2263" s="324"/>
      <c r="E2263" s="324"/>
      <c r="F2263" s="324"/>
      <c r="G2263" s="324"/>
      <c r="H2263" s="324"/>
      <c r="I2263" s="324"/>
      <c r="J2263" s="324"/>
      <c r="K2263" s="324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F2263" s="20"/>
      <c r="AG2263" s="13"/>
      <c r="AH2263" s="13"/>
      <c r="AI2263" s="13"/>
      <c r="AJ2263" s="13"/>
      <c r="AK2263" s="13"/>
      <c r="AL2263" s="13"/>
      <c r="AM2263" s="13"/>
      <c r="AN2263" s="13"/>
      <c r="AO2263" s="13"/>
      <c r="AP2263" s="13"/>
      <c r="AQ2263" s="13"/>
      <c r="AR2263" s="13"/>
      <c r="AS2263" s="13"/>
      <c r="AT2263" s="13"/>
      <c r="AU2263" s="13"/>
      <c r="AV2263" s="13"/>
      <c r="AW2263" s="13"/>
      <c r="AX2263" s="13"/>
      <c r="AY2263" s="13"/>
      <c r="AZ2263" s="13"/>
      <c r="BA2263" s="13"/>
      <c r="BB2263" s="13"/>
    </row>
    <row r="2264" spans="1:54" ht="12.75">
      <c r="A2264" s="13"/>
      <c r="B2264" s="13"/>
      <c r="C2264" s="324"/>
      <c r="D2264" s="324"/>
      <c r="E2264" s="324"/>
      <c r="F2264" s="324"/>
      <c r="G2264" s="324"/>
      <c r="H2264" s="324"/>
      <c r="I2264" s="324"/>
      <c r="J2264" s="324"/>
      <c r="K2264" s="324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  <c r="AE2264" s="13"/>
      <c r="AF2264" s="20"/>
      <c r="AG2264" s="13"/>
      <c r="AH2264" s="13"/>
      <c r="AI2264" s="13"/>
      <c r="AJ2264" s="13"/>
      <c r="AK2264" s="13"/>
      <c r="AL2264" s="13"/>
      <c r="AM2264" s="13"/>
      <c r="AN2264" s="13"/>
      <c r="AO2264" s="13"/>
      <c r="AP2264" s="13"/>
      <c r="AQ2264" s="13"/>
      <c r="AR2264" s="13"/>
      <c r="AS2264" s="13"/>
      <c r="AT2264" s="13"/>
      <c r="AU2264" s="13"/>
      <c r="AV2264" s="13"/>
      <c r="AW2264" s="13"/>
      <c r="AX2264" s="13"/>
      <c r="AY2264" s="13"/>
      <c r="AZ2264" s="13"/>
      <c r="BA2264" s="13"/>
      <c r="BB2264" s="13"/>
    </row>
    <row r="2265" spans="1:54" ht="12.75">
      <c r="A2265" s="13"/>
      <c r="B2265" s="13"/>
      <c r="C2265" s="324"/>
      <c r="D2265" s="324"/>
      <c r="E2265" s="324"/>
      <c r="F2265" s="324"/>
      <c r="G2265" s="324"/>
      <c r="H2265" s="324"/>
      <c r="I2265" s="324"/>
      <c r="J2265" s="324"/>
      <c r="K2265" s="324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3"/>
      <c r="AD2265" s="13"/>
      <c r="AE2265" s="13"/>
      <c r="AF2265" s="20"/>
      <c r="AG2265" s="13"/>
      <c r="AH2265" s="13"/>
      <c r="AI2265" s="13"/>
      <c r="AJ2265" s="13"/>
      <c r="AK2265" s="13"/>
      <c r="AL2265" s="13"/>
      <c r="AM2265" s="13"/>
      <c r="AN2265" s="13"/>
      <c r="AO2265" s="13"/>
      <c r="AP2265" s="13"/>
      <c r="AQ2265" s="13"/>
      <c r="AR2265" s="13"/>
      <c r="AS2265" s="13"/>
      <c r="AT2265" s="13"/>
      <c r="AU2265" s="13"/>
      <c r="AV2265" s="13"/>
      <c r="AW2265" s="13"/>
      <c r="AX2265" s="13"/>
      <c r="AY2265" s="13"/>
      <c r="AZ2265" s="13"/>
      <c r="BA2265" s="13"/>
      <c r="BB2265" s="13"/>
    </row>
    <row r="2266" spans="1:54" ht="12.75">
      <c r="A2266" s="13"/>
      <c r="B2266" s="13"/>
      <c r="C2266" s="324"/>
      <c r="D2266" s="324"/>
      <c r="E2266" s="324"/>
      <c r="F2266" s="324"/>
      <c r="G2266" s="324"/>
      <c r="H2266" s="324"/>
      <c r="I2266" s="324"/>
      <c r="J2266" s="324"/>
      <c r="K2266" s="324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3"/>
      <c r="AD2266" s="13"/>
      <c r="AE2266" s="13"/>
      <c r="AF2266" s="20"/>
      <c r="AG2266" s="13"/>
      <c r="AH2266" s="13"/>
      <c r="AI2266" s="13"/>
      <c r="AJ2266" s="13"/>
      <c r="AK2266" s="13"/>
      <c r="AL2266" s="13"/>
      <c r="AM2266" s="13"/>
      <c r="AN2266" s="13"/>
      <c r="AO2266" s="13"/>
      <c r="AP2266" s="13"/>
      <c r="AQ2266" s="13"/>
      <c r="AR2266" s="13"/>
      <c r="AS2266" s="13"/>
      <c r="AT2266" s="13"/>
      <c r="AU2266" s="13"/>
      <c r="AV2266" s="13"/>
      <c r="AW2266" s="13"/>
      <c r="AX2266" s="13"/>
      <c r="AY2266" s="13"/>
      <c r="AZ2266" s="13"/>
      <c r="BA2266" s="13"/>
      <c r="BB2266" s="13"/>
    </row>
    <row r="2267" spans="1:54" ht="12.75">
      <c r="A2267" s="13"/>
      <c r="B2267" s="13"/>
      <c r="C2267" s="324"/>
      <c r="D2267" s="324"/>
      <c r="E2267" s="324"/>
      <c r="F2267" s="324"/>
      <c r="G2267" s="324"/>
      <c r="H2267" s="324"/>
      <c r="I2267" s="324"/>
      <c r="J2267" s="324"/>
      <c r="K2267" s="324"/>
      <c r="L2267" s="13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F2267" s="20"/>
      <c r="AG2267" s="13"/>
      <c r="AH2267" s="13"/>
      <c r="AI2267" s="13"/>
      <c r="AJ2267" s="13"/>
      <c r="AK2267" s="13"/>
      <c r="AL2267" s="13"/>
      <c r="AM2267" s="13"/>
      <c r="AN2267" s="13"/>
      <c r="AO2267" s="13"/>
      <c r="AP2267" s="13"/>
      <c r="AQ2267" s="13"/>
      <c r="AR2267" s="13"/>
      <c r="AS2267" s="13"/>
      <c r="AT2267" s="13"/>
      <c r="AU2267" s="13"/>
      <c r="AV2267" s="13"/>
      <c r="AW2267" s="13"/>
      <c r="AX2267" s="13"/>
      <c r="AY2267" s="13"/>
      <c r="AZ2267" s="13"/>
      <c r="BA2267" s="13"/>
      <c r="BB2267" s="13"/>
    </row>
    <row r="2268" spans="1:54" ht="12.75">
      <c r="A2268" s="13"/>
      <c r="B2268" s="13"/>
      <c r="C2268" s="324"/>
      <c r="D2268" s="324"/>
      <c r="E2268" s="324"/>
      <c r="F2268" s="324"/>
      <c r="G2268" s="324"/>
      <c r="H2268" s="324"/>
      <c r="I2268" s="324"/>
      <c r="J2268" s="324"/>
      <c r="K2268" s="324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  <c r="AE2268" s="13"/>
      <c r="AF2268" s="20"/>
      <c r="AG2268" s="13"/>
      <c r="AH2268" s="13"/>
      <c r="AI2268" s="13"/>
      <c r="AJ2268" s="13"/>
      <c r="AK2268" s="13"/>
      <c r="AL2268" s="13"/>
      <c r="AM2268" s="13"/>
      <c r="AN2268" s="13"/>
      <c r="AO2268" s="13"/>
      <c r="AP2268" s="13"/>
      <c r="AQ2268" s="13"/>
      <c r="AR2268" s="13"/>
      <c r="AS2268" s="13"/>
      <c r="AT2268" s="13"/>
      <c r="AU2268" s="13"/>
      <c r="AV2268" s="13"/>
      <c r="AW2268" s="13"/>
      <c r="AX2268" s="13"/>
      <c r="AY2268" s="13"/>
      <c r="AZ2268" s="13"/>
      <c r="BA2268" s="13"/>
      <c r="BB2268" s="13"/>
    </row>
    <row r="2269" spans="1:54" ht="12.75">
      <c r="A2269" s="13"/>
      <c r="B2269" s="13"/>
      <c r="C2269" s="324"/>
      <c r="D2269" s="324"/>
      <c r="E2269" s="324"/>
      <c r="F2269" s="324"/>
      <c r="G2269" s="324"/>
      <c r="H2269" s="324"/>
      <c r="I2269" s="324"/>
      <c r="J2269" s="324"/>
      <c r="K2269" s="324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  <c r="AE2269" s="13"/>
      <c r="AF2269" s="20"/>
      <c r="AG2269" s="13"/>
      <c r="AH2269" s="13"/>
      <c r="AI2269" s="13"/>
      <c r="AJ2269" s="13"/>
      <c r="AK2269" s="13"/>
      <c r="AL2269" s="13"/>
      <c r="AM2269" s="13"/>
      <c r="AN2269" s="13"/>
      <c r="AO2269" s="13"/>
      <c r="AP2269" s="13"/>
      <c r="AQ2269" s="13"/>
      <c r="AR2269" s="13"/>
      <c r="AS2269" s="13"/>
      <c r="AT2269" s="13"/>
      <c r="AU2269" s="13"/>
      <c r="AV2269" s="13"/>
      <c r="AW2269" s="13"/>
      <c r="AX2269" s="13"/>
      <c r="AY2269" s="13"/>
      <c r="AZ2269" s="13"/>
      <c r="BA2269" s="13"/>
      <c r="BB2269" s="13"/>
    </row>
    <row r="2270" spans="1:54" ht="12.75">
      <c r="A2270" s="13"/>
      <c r="B2270" s="13"/>
      <c r="C2270" s="324"/>
      <c r="D2270" s="324"/>
      <c r="E2270" s="324"/>
      <c r="F2270" s="324"/>
      <c r="G2270" s="324"/>
      <c r="H2270" s="324"/>
      <c r="I2270" s="324"/>
      <c r="J2270" s="324"/>
      <c r="K2270" s="324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3"/>
      <c r="AD2270" s="13"/>
      <c r="AE2270" s="13"/>
      <c r="AF2270" s="20"/>
      <c r="AG2270" s="13"/>
      <c r="AH2270" s="13"/>
      <c r="AI2270" s="13"/>
      <c r="AJ2270" s="13"/>
      <c r="AK2270" s="13"/>
      <c r="AL2270" s="13"/>
      <c r="AM2270" s="13"/>
      <c r="AN2270" s="13"/>
      <c r="AO2270" s="13"/>
      <c r="AP2270" s="13"/>
      <c r="AQ2270" s="13"/>
      <c r="AR2270" s="13"/>
      <c r="AS2270" s="13"/>
      <c r="AT2270" s="13"/>
      <c r="AU2270" s="13"/>
      <c r="AV2270" s="13"/>
      <c r="AW2270" s="13"/>
      <c r="AX2270" s="13"/>
      <c r="AY2270" s="13"/>
      <c r="AZ2270" s="13"/>
      <c r="BA2270" s="13"/>
      <c r="BB2270" s="13"/>
    </row>
    <row r="2271" spans="1:54" ht="12.75">
      <c r="A2271" s="13"/>
      <c r="B2271" s="13"/>
      <c r="C2271" s="324"/>
      <c r="D2271" s="324"/>
      <c r="E2271" s="324"/>
      <c r="F2271" s="324"/>
      <c r="G2271" s="324"/>
      <c r="H2271" s="324"/>
      <c r="I2271" s="324"/>
      <c r="J2271" s="324"/>
      <c r="K2271" s="324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F2271" s="20"/>
      <c r="AG2271" s="13"/>
      <c r="AH2271" s="13"/>
      <c r="AI2271" s="13"/>
      <c r="AJ2271" s="13"/>
      <c r="AK2271" s="13"/>
      <c r="AL2271" s="13"/>
      <c r="AM2271" s="13"/>
      <c r="AN2271" s="13"/>
      <c r="AO2271" s="13"/>
      <c r="AP2271" s="13"/>
      <c r="AQ2271" s="13"/>
      <c r="AR2271" s="13"/>
      <c r="AS2271" s="13"/>
      <c r="AT2271" s="13"/>
      <c r="AU2271" s="13"/>
      <c r="AV2271" s="13"/>
      <c r="AW2271" s="13"/>
      <c r="AX2271" s="13"/>
      <c r="AY2271" s="13"/>
      <c r="AZ2271" s="13"/>
      <c r="BA2271" s="13"/>
      <c r="BB2271" s="13"/>
    </row>
    <row r="2272" spans="1:54" ht="12.75">
      <c r="A2272" s="13"/>
      <c r="B2272" s="13"/>
      <c r="C2272" s="324"/>
      <c r="D2272" s="324"/>
      <c r="E2272" s="324"/>
      <c r="F2272" s="324"/>
      <c r="G2272" s="324"/>
      <c r="H2272" s="324"/>
      <c r="I2272" s="324"/>
      <c r="J2272" s="324"/>
      <c r="K2272" s="324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  <c r="AE2272" s="13"/>
      <c r="AF2272" s="20"/>
      <c r="AG2272" s="13"/>
      <c r="AH2272" s="13"/>
      <c r="AI2272" s="13"/>
      <c r="AJ2272" s="13"/>
      <c r="AK2272" s="13"/>
      <c r="AL2272" s="13"/>
      <c r="AM2272" s="13"/>
      <c r="AN2272" s="13"/>
      <c r="AO2272" s="13"/>
      <c r="AP2272" s="13"/>
      <c r="AQ2272" s="13"/>
      <c r="AR2272" s="13"/>
      <c r="AS2272" s="13"/>
      <c r="AT2272" s="13"/>
      <c r="AU2272" s="13"/>
      <c r="AV2272" s="13"/>
      <c r="AW2272" s="13"/>
      <c r="AX2272" s="13"/>
      <c r="AY2272" s="13"/>
      <c r="AZ2272" s="13"/>
      <c r="BA2272" s="13"/>
      <c r="BB2272" s="13"/>
    </row>
    <row r="2273" spans="1:54" ht="12.75">
      <c r="A2273" s="13"/>
      <c r="B2273" s="13"/>
      <c r="C2273" s="324"/>
      <c r="D2273" s="324"/>
      <c r="E2273" s="324"/>
      <c r="F2273" s="324"/>
      <c r="G2273" s="324"/>
      <c r="H2273" s="324"/>
      <c r="I2273" s="324"/>
      <c r="J2273" s="324"/>
      <c r="K2273" s="324"/>
      <c r="L2273" s="13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  <c r="AE2273" s="13"/>
      <c r="AF2273" s="20"/>
      <c r="AG2273" s="13"/>
      <c r="AH2273" s="13"/>
      <c r="AI2273" s="13"/>
      <c r="AJ2273" s="13"/>
      <c r="AK2273" s="13"/>
      <c r="AL2273" s="13"/>
      <c r="AM2273" s="13"/>
      <c r="AN2273" s="13"/>
      <c r="AO2273" s="13"/>
      <c r="AP2273" s="13"/>
      <c r="AQ2273" s="13"/>
      <c r="AR2273" s="13"/>
      <c r="AW2273" s="13"/>
      <c r="AX2273" s="13"/>
      <c r="AY2273" s="13"/>
      <c r="AZ2273" s="13"/>
      <c r="BA2273" s="13"/>
      <c r="BB2273" s="13"/>
    </row>
    <row r="2274" spans="1:54" ht="12.75">
      <c r="A2274" s="13"/>
      <c r="B2274" s="13"/>
      <c r="C2274" s="324"/>
      <c r="D2274" s="324"/>
      <c r="E2274" s="324"/>
      <c r="F2274" s="324"/>
      <c r="G2274" s="324"/>
      <c r="H2274" s="324"/>
      <c r="I2274" s="324"/>
      <c r="J2274" s="324"/>
      <c r="K2274" s="324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  <c r="AE2274" s="13"/>
      <c r="AF2274" s="20"/>
      <c r="AG2274" s="13"/>
      <c r="AH2274" s="13"/>
      <c r="AI2274" s="13"/>
      <c r="AJ2274" s="13"/>
      <c r="AK2274" s="13"/>
      <c r="AL2274" s="13"/>
      <c r="AM2274" s="13"/>
      <c r="AN2274" s="13"/>
      <c r="AO2274" s="13"/>
      <c r="AP2274" s="13"/>
      <c r="AQ2274" s="13"/>
      <c r="AR2274" s="13"/>
      <c r="AW2274" s="13"/>
      <c r="AX2274" s="13"/>
      <c r="AY2274" s="13"/>
      <c r="AZ2274" s="13"/>
      <c r="BA2274" s="13"/>
      <c r="BB2274" s="13"/>
    </row>
    <row r="2275" spans="1:54" ht="12.75">
      <c r="A2275" s="13"/>
      <c r="B2275" s="13"/>
      <c r="C2275" s="324"/>
      <c r="D2275" s="324"/>
      <c r="E2275" s="324"/>
      <c r="F2275" s="324"/>
      <c r="G2275" s="324"/>
      <c r="H2275" s="324"/>
      <c r="I2275" s="324"/>
      <c r="J2275" s="324"/>
      <c r="K2275" s="324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  <c r="AE2275" s="13"/>
      <c r="AF2275" s="20"/>
      <c r="AG2275" s="13"/>
      <c r="AH2275" s="13"/>
      <c r="AI2275" s="13"/>
      <c r="AJ2275" s="13"/>
      <c r="AK2275" s="13"/>
      <c r="AL2275" s="13"/>
      <c r="AM2275" s="13"/>
      <c r="AN2275" s="13"/>
      <c r="AO2275" s="13"/>
      <c r="AP2275" s="13"/>
      <c r="AQ2275" s="13"/>
      <c r="AR2275" s="13"/>
      <c r="AW2275" s="13"/>
      <c r="AX2275" s="13"/>
      <c r="AY2275" s="13"/>
      <c r="AZ2275" s="13"/>
      <c r="BA2275" s="13"/>
      <c r="BB2275" s="13"/>
    </row>
    <row r="2276" spans="1:54" ht="12.75">
      <c r="A2276" s="13"/>
      <c r="B2276" s="13"/>
      <c r="C2276" s="324"/>
      <c r="D2276" s="324"/>
      <c r="E2276" s="324"/>
      <c r="F2276" s="324"/>
      <c r="G2276" s="324"/>
      <c r="H2276" s="324"/>
      <c r="I2276" s="324"/>
      <c r="J2276" s="324"/>
      <c r="K2276" s="324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  <c r="AA2276" s="13"/>
      <c r="AB2276" s="13"/>
      <c r="AC2276" s="13"/>
      <c r="AD2276" s="13"/>
      <c r="AE2276" s="13"/>
      <c r="AF2276" s="20"/>
      <c r="AG2276" s="13"/>
      <c r="AH2276" s="13"/>
      <c r="AI2276" s="13"/>
      <c r="AJ2276" s="13"/>
      <c r="AK2276" s="13"/>
      <c r="AL2276" s="13"/>
      <c r="AM2276" s="13"/>
      <c r="AN2276" s="13"/>
      <c r="AO2276" s="13"/>
      <c r="AP2276" s="13"/>
      <c r="AQ2276" s="13"/>
      <c r="AR2276" s="13"/>
      <c r="AW2276" s="13"/>
      <c r="AX2276" s="13"/>
      <c r="AY2276" s="13"/>
      <c r="AZ2276" s="13"/>
      <c r="BA2276" s="13"/>
      <c r="BB2276" s="13"/>
    </row>
    <row r="2277" spans="1:54" ht="12.75">
      <c r="A2277" s="13"/>
      <c r="B2277" s="13"/>
      <c r="C2277" s="324"/>
      <c r="D2277" s="324"/>
      <c r="E2277" s="324"/>
      <c r="F2277" s="324"/>
      <c r="G2277" s="324"/>
      <c r="H2277" s="324"/>
      <c r="I2277" s="324"/>
      <c r="J2277" s="324"/>
      <c r="K2277" s="324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  <c r="AE2277" s="13"/>
      <c r="AF2277" s="20"/>
      <c r="AG2277" s="13"/>
      <c r="AH2277" s="13"/>
      <c r="AI2277" s="13"/>
      <c r="AJ2277" s="13"/>
      <c r="AK2277" s="13"/>
      <c r="AL2277" s="13"/>
      <c r="AM2277" s="13"/>
      <c r="AN2277" s="13"/>
      <c r="AO2277" s="13"/>
      <c r="AP2277" s="13"/>
      <c r="AQ2277" s="13"/>
      <c r="AR2277" s="13"/>
      <c r="AW2277" s="13"/>
      <c r="AX2277" s="13"/>
      <c r="AY2277" s="13"/>
      <c r="AZ2277" s="13"/>
      <c r="BA2277" s="13"/>
      <c r="BB2277" s="13"/>
    </row>
    <row r="2278" spans="1:54" ht="12.75">
      <c r="A2278" s="13"/>
      <c r="B2278" s="13"/>
      <c r="C2278" s="324"/>
      <c r="D2278" s="324"/>
      <c r="E2278" s="324"/>
      <c r="F2278" s="324"/>
      <c r="G2278" s="324"/>
      <c r="H2278" s="324"/>
      <c r="I2278" s="324"/>
      <c r="J2278" s="324"/>
      <c r="K2278" s="324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F2278" s="20"/>
      <c r="AG2278" s="13"/>
      <c r="AH2278" s="13"/>
      <c r="AI2278" s="13"/>
      <c r="AJ2278" s="13"/>
      <c r="AK2278" s="13"/>
      <c r="AL2278" s="13"/>
      <c r="AM2278" s="13"/>
      <c r="AN2278" s="13"/>
      <c r="AO2278" s="13"/>
      <c r="AP2278" s="13"/>
      <c r="AQ2278" s="13"/>
      <c r="AR2278" s="13"/>
      <c r="AW2278" s="13"/>
      <c r="AX2278" s="13"/>
      <c r="AY2278" s="13"/>
      <c r="AZ2278" s="13"/>
      <c r="BA2278" s="13"/>
      <c r="BB2278" s="13"/>
    </row>
    <row r="2279" spans="1:54" ht="12.75">
      <c r="A2279" s="13"/>
      <c r="B2279" s="13"/>
      <c r="C2279" s="324"/>
      <c r="D2279" s="324"/>
      <c r="E2279" s="324"/>
      <c r="F2279" s="324"/>
      <c r="G2279" s="324"/>
      <c r="H2279" s="324"/>
      <c r="I2279" s="324"/>
      <c r="J2279" s="324"/>
      <c r="K2279" s="324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F2279" s="20"/>
      <c r="AG2279" s="13"/>
      <c r="AH2279" s="13"/>
      <c r="AI2279" s="13"/>
      <c r="AJ2279" s="13"/>
      <c r="AK2279" s="13"/>
      <c r="AL2279" s="13"/>
      <c r="AM2279" s="13"/>
      <c r="AN2279" s="13"/>
      <c r="AO2279" s="13"/>
      <c r="AP2279" s="13"/>
      <c r="AQ2279" s="13"/>
      <c r="AR2279" s="13"/>
      <c r="AW2279" s="13"/>
      <c r="AX2279" s="13"/>
      <c r="AY2279" s="13"/>
      <c r="AZ2279" s="13"/>
      <c r="BA2279" s="13"/>
      <c r="BB2279" s="13"/>
    </row>
    <row r="2280" spans="1:54" ht="12.75">
      <c r="A2280" s="13"/>
      <c r="B2280" s="13"/>
      <c r="C2280" s="324"/>
      <c r="D2280" s="324"/>
      <c r="E2280" s="324"/>
      <c r="F2280" s="324"/>
      <c r="G2280" s="324"/>
      <c r="H2280" s="324"/>
      <c r="I2280" s="324"/>
      <c r="J2280" s="324"/>
      <c r="K2280" s="324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  <c r="AE2280" s="13"/>
      <c r="AF2280" s="20"/>
      <c r="AG2280" s="13"/>
      <c r="AH2280" s="13"/>
      <c r="AI2280" s="13"/>
      <c r="AJ2280" s="13"/>
      <c r="AK2280" s="13"/>
      <c r="AL2280" s="13"/>
      <c r="AM2280" s="13"/>
      <c r="AN2280" s="13"/>
      <c r="AO2280" s="13"/>
      <c r="AP2280" s="13"/>
      <c r="AQ2280" s="13"/>
      <c r="AR2280" s="13"/>
      <c r="AW2280" s="13"/>
      <c r="AX2280" s="13"/>
      <c r="AY2280" s="13"/>
      <c r="AZ2280" s="13"/>
      <c r="BA2280" s="13"/>
      <c r="BB2280" s="13"/>
    </row>
    <row r="2281" spans="1:54" ht="12.75">
      <c r="A2281" s="13"/>
      <c r="B2281" s="13"/>
      <c r="C2281" s="324"/>
      <c r="D2281" s="324"/>
      <c r="E2281" s="324"/>
      <c r="F2281" s="324"/>
      <c r="G2281" s="324"/>
      <c r="H2281" s="324"/>
      <c r="I2281" s="324"/>
      <c r="J2281" s="324"/>
      <c r="K2281" s="324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  <c r="AE2281" s="13"/>
      <c r="AF2281" s="20"/>
      <c r="AG2281" s="13"/>
      <c r="AH2281" s="13"/>
      <c r="AI2281" s="13"/>
      <c r="AJ2281" s="13"/>
      <c r="AK2281" s="13"/>
      <c r="AL2281" s="13"/>
      <c r="AM2281" s="13"/>
      <c r="AN2281" s="13"/>
      <c r="AO2281" s="13"/>
      <c r="AP2281" s="13"/>
      <c r="AQ2281" s="13"/>
      <c r="AR2281" s="13"/>
      <c r="AW2281" s="13"/>
      <c r="AX2281" s="13"/>
      <c r="AY2281" s="13"/>
      <c r="AZ2281" s="13"/>
      <c r="BA2281" s="13"/>
      <c r="BB2281" s="13"/>
    </row>
    <row r="2282" spans="1:54" ht="12.75">
      <c r="A2282" s="13"/>
      <c r="B2282" s="13"/>
      <c r="C2282" s="324"/>
      <c r="D2282" s="324"/>
      <c r="E2282" s="324"/>
      <c r="F2282" s="324"/>
      <c r="G2282" s="324"/>
      <c r="H2282" s="324"/>
      <c r="I2282" s="324"/>
      <c r="J2282" s="324"/>
      <c r="K2282" s="324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  <c r="Z2282" s="13"/>
      <c r="AA2282" s="13"/>
      <c r="AB2282" s="13"/>
      <c r="AC2282" s="13"/>
      <c r="AD2282" s="13"/>
      <c r="AE2282" s="13"/>
      <c r="AF2282" s="20"/>
      <c r="AG2282" s="13"/>
      <c r="AH2282" s="13"/>
      <c r="AI2282" s="13"/>
      <c r="AJ2282" s="13"/>
      <c r="AK2282" s="13"/>
      <c r="AL2282" s="13"/>
      <c r="AM2282" s="13"/>
      <c r="AN2282" s="13"/>
      <c r="AO2282" s="13"/>
      <c r="AP2282" s="13"/>
      <c r="AQ2282" s="13"/>
      <c r="AR2282" s="13"/>
      <c r="AW2282" s="13"/>
      <c r="AX2282" s="13"/>
      <c r="AY2282" s="13"/>
      <c r="AZ2282" s="13"/>
      <c r="BA2282" s="13"/>
      <c r="BB2282" s="13"/>
    </row>
    <row r="2283" spans="1:54" ht="12.75">
      <c r="A2283" s="13"/>
      <c r="B2283" s="13"/>
      <c r="C2283" s="324"/>
      <c r="D2283" s="324"/>
      <c r="E2283" s="324"/>
      <c r="F2283" s="324"/>
      <c r="G2283" s="324"/>
      <c r="H2283" s="324"/>
      <c r="I2283" s="324"/>
      <c r="J2283" s="324"/>
      <c r="K2283" s="324"/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  <c r="W2283" s="13"/>
      <c r="X2283" s="13"/>
      <c r="Y2283" s="13"/>
      <c r="Z2283" s="13"/>
      <c r="AA2283" s="13"/>
      <c r="AB2283" s="13"/>
      <c r="AC2283" s="13"/>
      <c r="AD2283" s="13"/>
      <c r="AE2283" s="13"/>
      <c r="AF2283" s="20"/>
      <c r="AG2283" s="13"/>
      <c r="AH2283" s="13"/>
      <c r="AI2283" s="13"/>
      <c r="AJ2283" s="13"/>
      <c r="AK2283" s="13"/>
      <c r="AL2283" s="13"/>
      <c r="AM2283" s="13"/>
      <c r="AN2283" s="13"/>
      <c r="AO2283" s="13"/>
      <c r="AP2283" s="13"/>
      <c r="AQ2283" s="13"/>
      <c r="AR2283" s="13"/>
      <c r="AW2283" s="13"/>
      <c r="AX2283" s="13"/>
      <c r="AY2283" s="13"/>
      <c r="AZ2283" s="13"/>
      <c r="BA2283" s="13"/>
      <c r="BB2283" s="13"/>
    </row>
    <row r="2284" spans="1:54" ht="12.75">
      <c r="A2284" s="13"/>
      <c r="B2284" s="13"/>
      <c r="C2284" s="324"/>
      <c r="D2284" s="324"/>
      <c r="E2284" s="324"/>
      <c r="F2284" s="324"/>
      <c r="G2284" s="324"/>
      <c r="H2284" s="324"/>
      <c r="I2284" s="324"/>
      <c r="J2284" s="324"/>
      <c r="K2284" s="324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13"/>
      <c r="AD2284" s="13"/>
      <c r="AE2284" s="13"/>
      <c r="AF2284" s="20"/>
      <c r="AG2284" s="13"/>
      <c r="AH2284" s="13"/>
      <c r="AI2284" s="13"/>
      <c r="AJ2284" s="13"/>
      <c r="AK2284" s="13"/>
      <c r="AL2284" s="13"/>
      <c r="AM2284" s="13"/>
      <c r="AN2284" s="13"/>
      <c r="AO2284" s="13"/>
      <c r="AP2284" s="13"/>
      <c r="AQ2284" s="13"/>
      <c r="AR2284" s="13"/>
      <c r="AW2284" s="13"/>
      <c r="AX2284" s="13"/>
      <c r="AY2284" s="13"/>
      <c r="AZ2284" s="13"/>
      <c r="BA2284" s="13"/>
      <c r="BB2284" s="13"/>
    </row>
    <row r="2285" spans="42:44" ht="12.75">
      <c r="AP2285" s="13"/>
      <c r="AQ2285" s="13"/>
      <c r="AR2285" s="13"/>
    </row>
    <row r="2286" spans="42:44" ht="12.75">
      <c r="AP2286" s="13"/>
      <c r="AQ2286" s="13"/>
      <c r="AR2286" s="13"/>
    </row>
    <row r="2287" spans="42:44" ht="12.75">
      <c r="AP2287" s="13"/>
      <c r="AQ2287" s="13"/>
      <c r="AR2287" s="13"/>
    </row>
    <row r="2288" spans="42:44" ht="12.75">
      <c r="AP2288" s="13"/>
      <c r="AQ2288" s="13"/>
      <c r="AR2288" s="13"/>
    </row>
    <row r="2289" spans="42:44" ht="12.75">
      <c r="AP2289" s="13"/>
      <c r="AQ2289" s="13"/>
      <c r="AR2289" s="13"/>
    </row>
    <row r="2290" spans="42:44" ht="12.75">
      <c r="AP2290" s="13"/>
      <c r="AQ2290" s="13"/>
      <c r="AR2290" s="13"/>
    </row>
    <row r="2291" spans="42:44" ht="12.75">
      <c r="AP2291" s="13"/>
      <c r="AQ2291" s="13"/>
      <c r="AR2291" s="13"/>
    </row>
    <row r="2292" spans="42:44" ht="12.75">
      <c r="AP2292" s="13"/>
      <c r="AQ2292" s="13"/>
      <c r="AR2292" s="13"/>
    </row>
    <row r="2293" spans="42:44" ht="12.75">
      <c r="AP2293" s="13"/>
      <c r="AQ2293" s="13"/>
      <c r="AR2293" s="13"/>
    </row>
    <row r="2294" spans="42:44" ht="12.75">
      <c r="AP2294" s="13"/>
      <c r="AQ2294" s="13"/>
      <c r="AR2294" s="13"/>
    </row>
    <row r="2295" spans="42:44" ht="12.75">
      <c r="AP2295" s="13"/>
      <c r="AQ2295" s="13"/>
      <c r="AR2295" s="13"/>
    </row>
    <row r="2296" spans="42:44" ht="12.75">
      <c r="AP2296" s="13"/>
      <c r="AQ2296" s="13"/>
      <c r="AR2296" s="13"/>
    </row>
  </sheetData>
  <sheetProtection password="B449" sheet="1" selectLockedCells="1"/>
  <mergeCells count="44">
    <mergeCell ref="B431:G431"/>
    <mergeCell ref="B432:G432"/>
    <mergeCell ref="B452:G452"/>
    <mergeCell ref="B453:G453"/>
    <mergeCell ref="B347:G347"/>
    <mergeCell ref="B348:G348"/>
    <mergeCell ref="B410:G410"/>
    <mergeCell ref="B411:G411"/>
    <mergeCell ref="B368:G368"/>
    <mergeCell ref="B369:G369"/>
    <mergeCell ref="B389:G389"/>
    <mergeCell ref="B390:G390"/>
    <mergeCell ref="B116:G116"/>
    <mergeCell ref="B117:G117"/>
    <mergeCell ref="B137:G137"/>
    <mergeCell ref="B138:G138"/>
    <mergeCell ref="B158:G158"/>
    <mergeCell ref="B159:G159"/>
    <mergeCell ref="B263:G263"/>
    <mergeCell ref="B264:G264"/>
    <mergeCell ref="B242:G242"/>
    <mergeCell ref="B243:G243"/>
    <mergeCell ref="B326:G326"/>
    <mergeCell ref="B327:G327"/>
    <mergeCell ref="B284:G284"/>
    <mergeCell ref="B285:G285"/>
    <mergeCell ref="B305:G305"/>
    <mergeCell ref="B306:G306"/>
    <mergeCell ref="B221:G221"/>
    <mergeCell ref="B222:G222"/>
    <mergeCell ref="B179:G179"/>
    <mergeCell ref="B180:G180"/>
    <mergeCell ref="B200:G200"/>
    <mergeCell ref="B201:G201"/>
    <mergeCell ref="B95:G95"/>
    <mergeCell ref="B96:G96"/>
    <mergeCell ref="B32:L32"/>
    <mergeCell ref="B10:G10"/>
    <mergeCell ref="B11:G11"/>
    <mergeCell ref="B33:L33"/>
    <mergeCell ref="B53:G53"/>
    <mergeCell ref="B54:G54"/>
    <mergeCell ref="B74:G74"/>
    <mergeCell ref="B75:G75"/>
  </mergeCells>
  <printOptions/>
  <pageMargins left="0.984251968503937" right="0.7874015748031497" top="0.5905511811023623" bottom="0.7874015748031497" header="0.2755905511811024" footer="0.5118110236220472"/>
  <pageSetup fitToHeight="0" fitToWidth="1" horizontalDpi="600" verticalDpi="600" orientation="portrait" paperSize="9" scale="82" r:id="rId1"/>
  <headerFooter alignWithMargins="0">
    <oddHeader>&amp;CIrradiation data base for Pakistan, generated with METEONORM Version 6.1.0.22</oddHeader>
    <oddFooter>&amp;CPage &amp;P of &amp;N</oddFooter>
  </headerFooter>
  <rowBreaks count="7" manualBreakCount="7">
    <brk id="50" max="10" man="1"/>
    <brk id="113" max="10" man="1"/>
    <brk id="176" max="10" man="1"/>
    <brk id="239" max="10" man="1"/>
    <brk id="302" max="10" man="1"/>
    <brk id="365" max="10" man="1"/>
    <brk id="42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5"/>
  <sheetViews>
    <sheetView zoomScalePageLayoutView="0" workbookViewId="0" topLeftCell="A1">
      <selection activeCell="P17" sqref="P17"/>
    </sheetView>
  </sheetViews>
  <sheetFormatPr defaultColWidth="11.00390625" defaultRowHeight="12.75"/>
  <cols>
    <col min="1" max="1" width="3.00390625" style="7" customWidth="1"/>
    <col min="2" max="2" width="6.625" style="7" customWidth="1"/>
    <col min="3" max="3" width="15.875" style="0" customWidth="1"/>
    <col min="4" max="4" width="10.00390625" style="0" customWidth="1"/>
    <col min="5" max="5" width="7.375" style="0" customWidth="1"/>
    <col min="6" max="6" width="4.375" style="0" customWidth="1"/>
    <col min="7" max="7" width="6.625" style="7" customWidth="1"/>
    <col min="8" max="8" width="6.00390625" style="7" customWidth="1"/>
    <col min="9" max="32" width="1.875" style="0" customWidth="1"/>
    <col min="33" max="33" width="16.375" style="7" customWidth="1"/>
    <col min="34" max="34" width="3.375" style="7" customWidth="1"/>
    <col min="35" max="35" width="10.50390625" style="7" customWidth="1"/>
    <col min="36" max="37" width="11.00390625" style="1" customWidth="1"/>
    <col min="38" max="38" width="12.00390625" style="0" hidden="1" customWidth="1"/>
    <col min="39" max="39" width="13.625" style="0" hidden="1" customWidth="1"/>
    <col min="40" max="40" width="12.625" style="0" hidden="1" customWidth="1"/>
    <col min="41" max="41" width="13.375" style="0" hidden="1" customWidth="1"/>
    <col min="42" max="42" width="16.375" style="0" hidden="1" customWidth="1"/>
    <col min="43" max="43" width="0" style="0" hidden="1" customWidth="1"/>
  </cols>
  <sheetData>
    <row r="1" spans="1:35" ht="19.5">
      <c r="A1" s="102" t="str">
        <f>'Data input'!A1</f>
        <v>Design of off-grid PV applications</v>
      </c>
      <c r="AI1" s="88" t="s">
        <v>161</v>
      </c>
    </row>
    <row r="3" spans="1:11" ht="19.5">
      <c r="A3" s="86">
        <f>'Data input'!B3</f>
        <v>0</v>
      </c>
      <c r="B3" s="84"/>
      <c r="C3" s="85"/>
      <c r="D3" s="85"/>
      <c r="E3" s="85"/>
      <c r="F3" s="85"/>
      <c r="G3" s="85"/>
      <c r="H3" s="82"/>
      <c r="I3" s="83"/>
      <c r="J3" s="83"/>
      <c r="K3" s="83"/>
    </row>
    <row r="4" spans="1:11" ht="12.75">
      <c r="A4" s="85"/>
      <c r="B4" s="85"/>
      <c r="C4" s="85"/>
      <c r="D4" s="85"/>
      <c r="E4" s="85"/>
      <c r="F4" s="85"/>
      <c r="G4" s="85"/>
      <c r="H4" s="82"/>
      <c r="I4" s="83"/>
      <c r="J4" s="83"/>
      <c r="K4" s="83"/>
    </row>
    <row r="5" spans="1:35" ht="12.75">
      <c r="A5" s="84"/>
      <c r="B5" s="87" t="s">
        <v>164</v>
      </c>
      <c r="C5" s="85">
        <f>'Data input'!B5</f>
        <v>0</v>
      </c>
      <c r="D5" s="85"/>
      <c r="E5" s="85"/>
      <c r="F5" s="85"/>
      <c r="G5" s="85"/>
      <c r="H5" s="82"/>
      <c r="I5" s="83"/>
      <c r="J5" s="83"/>
      <c r="K5" s="83"/>
      <c r="AE5" s="87"/>
      <c r="AI5" s="89">
        <f>'Data input'!B8</f>
        <v>0</v>
      </c>
    </row>
    <row r="6" spans="1:35" ht="12.75">
      <c r="A6" s="85"/>
      <c r="B6" s="87" t="s">
        <v>163</v>
      </c>
      <c r="C6" s="85">
        <f>'Data input'!B6</f>
        <v>0</v>
      </c>
      <c r="D6" s="85"/>
      <c r="E6" s="85"/>
      <c r="F6" s="85"/>
      <c r="G6" s="85"/>
      <c r="H6" s="82"/>
      <c r="I6" s="83"/>
      <c r="J6" s="83"/>
      <c r="K6" s="83"/>
      <c r="AE6" s="87"/>
      <c r="AI6" s="431">
        <f>'Data input'!B9</f>
        <v>0</v>
      </c>
    </row>
    <row r="7" spans="1:11" ht="13.5" thickBot="1">
      <c r="A7" s="85"/>
      <c r="B7" s="85"/>
      <c r="C7" s="85"/>
      <c r="D7" s="85"/>
      <c r="E7" s="85"/>
      <c r="F7" s="85"/>
      <c r="G7" s="85"/>
      <c r="H7" s="82"/>
      <c r="I7" s="83"/>
      <c r="J7" s="83"/>
      <c r="K7" s="83"/>
    </row>
    <row r="8" spans="1:44" ht="25.5" customHeight="1">
      <c r="A8" s="482" t="s">
        <v>105</v>
      </c>
      <c r="B8" s="486" t="s">
        <v>162</v>
      </c>
      <c r="C8" s="490"/>
      <c r="D8" s="488" t="s">
        <v>140</v>
      </c>
      <c r="E8" s="484" t="s">
        <v>106</v>
      </c>
      <c r="F8" s="486" t="s">
        <v>107</v>
      </c>
      <c r="G8" s="502" t="s">
        <v>108</v>
      </c>
      <c r="H8" s="503"/>
      <c r="I8" s="77" t="s">
        <v>109</v>
      </c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480" t="s">
        <v>110</v>
      </c>
      <c r="AH8" s="515" t="s">
        <v>151</v>
      </c>
      <c r="AI8" s="516"/>
      <c r="AJ8" s="149"/>
      <c r="AK8" s="149"/>
      <c r="AL8" s="521" t="s">
        <v>157</v>
      </c>
      <c r="AM8" s="522"/>
      <c r="AN8" s="522"/>
      <c r="AO8" s="522"/>
      <c r="AP8" s="522"/>
      <c r="AQ8" s="523"/>
      <c r="AR8" s="6"/>
    </row>
    <row r="9" spans="1:44" ht="13.5" thickBot="1">
      <c r="A9" s="483"/>
      <c r="B9" s="487"/>
      <c r="C9" s="491"/>
      <c r="D9" s="489"/>
      <c r="E9" s="485"/>
      <c r="F9" s="487"/>
      <c r="G9" s="504"/>
      <c r="H9" s="505"/>
      <c r="I9" s="364">
        <v>1</v>
      </c>
      <c r="J9" s="365">
        <v>2</v>
      </c>
      <c r="K9" s="365">
        <v>3</v>
      </c>
      <c r="L9" s="365">
        <v>4</v>
      </c>
      <c r="M9" s="365">
        <v>5</v>
      </c>
      <c r="N9" s="365">
        <v>6</v>
      </c>
      <c r="O9" s="363">
        <v>7</v>
      </c>
      <c r="P9" s="363">
        <v>8</v>
      </c>
      <c r="Q9" s="363">
        <v>9</v>
      </c>
      <c r="R9" s="363">
        <v>10</v>
      </c>
      <c r="S9" s="363">
        <v>11</v>
      </c>
      <c r="T9" s="363">
        <v>12</v>
      </c>
      <c r="U9" s="363">
        <v>13</v>
      </c>
      <c r="V9" s="363">
        <v>14</v>
      </c>
      <c r="W9" s="363">
        <v>15</v>
      </c>
      <c r="X9" s="363">
        <v>16</v>
      </c>
      <c r="Y9" s="363">
        <v>17</v>
      </c>
      <c r="Z9" s="363">
        <v>18</v>
      </c>
      <c r="AA9" s="365">
        <v>19</v>
      </c>
      <c r="AB9" s="365">
        <v>20</v>
      </c>
      <c r="AC9" s="365">
        <v>21</v>
      </c>
      <c r="AD9" s="365">
        <v>22</v>
      </c>
      <c r="AE9" s="365">
        <v>23</v>
      </c>
      <c r="AF9" s="366">
        <v>24</v>
      </c>
      <c r="AG9" s="481"/>
      <c r="AH9" s="354" t="s">
        <v>111</v>
      </c>
      <c r="AI9" s="359" t="s">
        <v>152</v>
      </c>
      <c r="AL9" s="519" t="s">
        <v>154</v>
      </c>
      <c r="AM9" s="520"/>
      <c r="AN9" s="517" t="s">
        <v>153</v>
      </c>
      <c r="AO9" s="518"/>
      <c r="AP9" s="74">
        <v>12</v>
      </c>
      <c r="AQ9" s="71">
        <v>12</v>
      </c>
      <c r="AR9" s="6"/>
    </row>
    <row r="10" spans="1:44" ht="13.5" thickTop="1">
      <c r="A10" s="79">
        <v>1</v>
      </c>
      <c r="B10" s="496" t="s">
        <v>115</v>
      </c>
      <c r="C10" s="497"/>
      <c r="D10" s="367">
        <v>12</v>
      </c>
      <c r="E10" s="368">
        <v>12</v>
      </c>
      <c r="F10" s="369">
        <v>1</v>
      </c>
      <c r="G10" s="498">
        <v>1</v>
      </c>
      <c r="H10" s="499"/>
      <c r="I10" s="370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 t="s">
        <v>116</v>
      </c>
      <c r="AB10" s="368" t="s">
        <v>116</v>
      </c>
      <c r="AC10" s="368" t="s">
        <v>116</v>
      </c>
      <c r="AD10" s="368" t="s">
        <v>116</v>
      </c>
      <c r="AE10" s="368"/>
      <c r="AF10" s="369"/>
      <c r="AG10" s="355">
        <f>IF(F10&gt;0,ROUND(G10*F10*E10,0),"")</f>
        <v>12</v>
      </c>
      <c r="AH10" s="379" t="s">
        <v>116</v>
      </c>
      <c r="AI10" s="360">
        <f>IF(AH10&lt;&gt;"",ROUND(E10*F10,0),"")</f>
        <v>12</v>
      </c>
      <c r="AL10" s="9" t="s">
        <v>155</v>
      </c>
      <c r="AM10" s="10" t="s">
        <v>156</v>
      </c>
      <c r="AN10" s="9" t="s">
        <v>155</v>
      </c>
      <c r="AO10" s="10" t="s">
        <v>156</v>
      </c>
      <c r="AP10" s="70">
        <v>24</v>
      </c>
      <c r="AQ10" s="71">
        <v>24</v>
      </c>
      <c r="AR10" s="6"/>
    </row>
    <row r="11" spans="1:44" ht="12.75">
      <c r="A11" s="80">
        <f>A10+1</f>
        <v>2</v>
      </c>
      <c r="B11" s="500" t="s">
        <v>117</v>
      </c>
      <c r="C11" s="501"/>
      <c r="D11" s="371">
        <v>12</v>
      </c>
      <c r="E11" s="372">
        <v>12</v>
      </c>
      <c r="F11" s="373">
        <v>2</v>
      </c>
      <c r="G11" s="494">
        <v>0.5</v>
      </c>
      <c r="H11" s="495"/>
      <c r="I11" s="374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 t="s">
        <v>116</v>
      </c>
      <c r="AC11" s="372" t="s">
        <v>116</v>
      </c>
      <c r="AD11" s="372" t="s">
        <v>116</v>
      </c>
      <c r="AE11" s="372"/>
      <c r="AF11" s="373"/>
      <c r="AG11" s="356">
        <f aca="true" t="shared" si="0" ref="AG11:AG33">IF(F11&gt;0,ROUND(G11*F11*E11,0),"")</f>
        <v>12</v>
      </c>
      <c r="AH11" s="380" t="s">
        <v>116</v>
      </c>
      <c r="AI11" s="361">
        <f aca="true" t="shared" si="1" ref="AI11:AI34">IF(AH11&lt;&gt;"",ROUND(E11*F11,0),"")</f>
        <v>24</v>
      </c>
      <c r="AL11" s="9">
        <f>IF(AH10&lt;&gt;"",ROUND(IF(OR($D10=$AP$9,$D10=$AP$10),$E10,0)*$F10,0))</f>
        <v>12</v>
      </c>
      <c r="AM11" s="10">
        <f aca="true" t="shared" si="2" ref="AM11:AM34">IF(AH10&lt;&gt;"",ROUND(IF(OR($D10=$AP$11,$D10=$AP$12),$E10,0)*$F10,0),"")</f>
        <v>0</v>
      </c>
      <c r="AN11" s="9">
        <f aca="true" t="shared" si="3" ref="AN11:AN34">ROUND(IF(OR($D10=$AP$9,$D10=$AP$10),$E10,0)*$F10,0)</f>
        <v>12</v>
      </c>
      <c r="AO11" s="10">
        <f aca="true" t="shared" si="4" ref="AO11:AO34">ROUND(IF(OR($D10=$AP$11,$D10=$AP$12),$E10,0)*$F10,0)</f>
        <v>0</v>
      </c>
      <c r="AP11" s="72">
        <v>115</v>
      </c>
      <c r="AQ11" s="71">
        <v>36</v>
      </c>
      <c r="AR11" s="6"/>
    </row>
    <row r="12" spans="1:44" ht="12.75">
      <c r="A12" s="80">
        <f aca="true" t="shared" si="5" ref="A12:A33">A11+1</f>
        <v>3</v>
      </c>
      <c r="B12" s="500" t="s">
        <v>118</v>
      </c>
      <c r="C12" s="501"/>
      <c r="D12" s="371">
        <v>12</v>
      </c>
      <c r="E12" s="372">
        <v>7</v>
      </c>
      <c r="F12" s="373">
        <v>6</v>
      </c>
      <c r="G12" s="494">
        <v>8</v>
      </c>
      <c r="H12" s="495"/>
      <c r="I12" s="374" t="s">
        <v>116</v>
      </c>
      <c r="J12" s="372" t="s">
        <v>116</v>
      </c>
      <c r="K12" s="372" t="s">
        <v>116</v>
      </c>
      <c r="L12" s="372" t="s">
        <v>116</v>
      </c>
      <c r="M12" s="372" t="s">
        <v>116</v>
      </c>
      <c r="N12" s="372" t="s">
        <v>116</v>
      </c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 t="s">
        <v>116</v>
      </c>
      <c r="AC12" s="372" t="s">
        <v>116</v>
      </c>
      <c r="AD12" s="372" t="s">
        <v>116</v>
      </c>
      <c r="AE12" s="372" t="s">
        <v>116</v>
      </c>
      <c r="AF12" s="373" t="s">
        <v>116</v>
      </c>
      <c r="AG12" s="356">
        <f t="shared" si="0"/>
        <v>336</v>
      </c>
      <c r="AH12" s="380" t="s">
        <v>116</v>
      </c>
      <c r="AI12" s="361">
        <f t="shared" si="1"/>
        <v>42</v>
      </c>
      <c r="AL12" s="9">
        <f aca="true" t="shared" si="6" ref="AL12:AL34">IF(AH11&lt;&gt;"",ROUND(IF(OR($D11=$AP$9,$D11=$AP$10),$E11,0)*$F11,0),"")</f>
        <v>24</v>
      </c>
      <c r="AM12" s="10">
        <f t="shared" si="2"/>
        <v>0</v>
      </c>
      <c r="AN12" s="9">
        <f t="shared" si="3"/>
        <v>24</v>
      </c>
      <c r="AO12" s="10">
        <f t="shared" si="4"/>
        <v>0</v>
      </c>
      <c r="AP12" s="72">
        <v>230</v>
      </c>
      <c r="AQ12" s="71">
        <v>48</v>
      </c>
      <c r="AR12" s="6"/>
    </row>
    <row r="13" spans="1:44" ht="12.75">
      <c r="A13" s="80">
        <f t="shared" si="5"/>
        <v>4</v>
      </c>
      <c r="B13" s="500" t="s">
        <v>119</v>
      </c>
      <c r="C13" s="501"/>
      <c r="D13" s="371">
        <v>12</v>
      </c>
      <c r="E13" s="372">
        <v>50</v>
      </c>
      <c r="F13" s="373">
        <v>1</v>
      </c>
      <c r="G13" s="494">
        <v>8</v>
      </c>
      <c r="H13" s="495"/>
      <c r="I13" s="374"/>
      <c r="J13" s="372"/>
      <c r="K13" s="372"/>
      <c r="L13" s="372"/>
      <c r="M13" s="372"/>
      <c r="N13" s="372"/>
      <c r="O13" s="372"/>
      <c r="P13" s="372"/>
      <c r="Q13" s="372" t="s">
        <v>116</v>
      </c>
      <c r="R13" s="372" t="s">
        <v>116</v>
      </c>
      <c r="S13" s="372" t="s">
        <v>116</v>
      </c>
      <c r="T13" s="372" t="s">
        <v>116</v>
      </c>
      <c r="U13" s="372" t="s">
        <v>116</v>
      </c>
      <c r="V13" s="372" t="s">
        <v>116</v>
      </c>
      <c r="W13" s="372" t="s">
        <v>116</v>
      </c>
      <c r="X13" s="372" t="s">
        <v>116</v>
      </c>
      <c r="Y13" s="372" t="s">
        <v>116</v>
      </c>
      <c r="Z13" s="372" t="s">
        <v>116</v>
      </c>
      <c r="AA13" s="372"/>
      <c r="AB13" s="372"/>
      <c r="AC13" s="372"/>
      <c r="AD13" s="372"/>
      <c r="AE13" s="372"/>
      <c r="AF13" s="373"/>
      <c r="AG13" s="356">
        <f t="shared" si="0"/>
        <v>400</v>
      </c>
      <c r="AH13" s="380" t="s">
        <v>116</v>
      </c>
      <c r="AI13" s="361">
        <f t="shared" si="1"/>
        <v>50</v>
      </c>
      <c r="AL13" s="9">
        <f t="shared" si="6"/>
        <v>42</v>
      </c>
      <c r="AM13" s="10">
        <f t="shared" si="2"/>
        <v>0</v>
      </c>
      <c r="AN13" s="9">
        <f t="shared" si="3"/>
        <v>42</v>
      </c>
      <c r="AO13" s="10">
        <f t="shared" si="4"/>
        <v>0</v>
      </c>
      <c r="AP13" s="73"/>
      <c r="AQ13" s="71">
        <v>60</v>
      </c>
      <c r="AR13" s="6"/>
    </row>
    <row r="14" spans="1:44" ht="12.75">
      <c r="A14" s="80">
        <f t="shared" si="5"/>
        <v>5</v>
      </c>
      <c r="B14" s="492" t="s">
        <v>120</v>
      </c>
      <c r="C14" s="501"/>
      <c r="D14" s="371">
        <v>12</v>
      </c>
      <c r="E14" s="372">
        <v>5</v>
      </c>
      <c r="F14" s="373">
        <v>2</v>
      </c>
      <c r="G14" s="494">
        <v>2</v>
      </c>
      <c r="H14" s="495"/>
      <c r="I14" s="374"/>
      <c r="J14" s="372"/>
      <c r="K14" s="372"/>
      <c r="L14" s="372"/>
      <c r="M14" s="372"/>
      <c r="N14" s="372"/>
      <c r="O14" s="372"/>
      <c r="P14" s="372"/>
      <c r="Q14" s="372" t="s">
        <v>116</v>
      </c>
      <c r="R14" s="372" t="s">
        <v>116</v>
      </c>
      <c r="S14" s="372" t="s">
        <v>116</v>
      </c>
      <c r="T14" s="372" t="s">
        <v>116</v>
      </c>
      <c r="U14" s="372" t="s">
        <v>116</v>
      </c>
      <c r="V14" s="372" t="s">
        <v>116</v>
      </c>
      <c r="W14" s="372" t="s">
        <v>116</v>
      </c>
      <c r="X14" s="372" t="s">
        <v>116</v>
      </c>
      <c r="Y14" s="372" t="s">
        <v>116</v>
      </c>
      <c r="Z14" s="372" t="s">
        <v>116</v>
      </c>
      <c r="AA14" s="372" t="s">
        <v>116</v>
      </c>
      <c r="AB14" s="372" t="s">
        <v>116</v>
      </c>
      <c r="AC14" s="372" t="s">
        <v>116</v>
      </c>
      <c r="AD14" s="372"/>
      <c r="AE14" s="372"/>
      <c r="AF14" s="373"/>
      <c r="AG14" s="356">
        <f t="shared" si="0"/>
        <v>20</v>
      </c>
      <c r="AH14" s="380" t="s">
        <v>116</v>
      </c>
      <c r="AI14" s="361">
        <f t="shared" si="1"/>
        <v>10</v>
      </c>
      <c r="AL14" s="9">
        <f t="shared" si="6"/>
        <v>50</v>
      </c>
      <c r="AM14" s="10">
        <f t="shared" si="2"/>
        <v>0</v>
      </c>
      <c r="AN14" s="9">
        <f t="shared" si="3"/>
        <v>50</v>
      </c>
      <c r="AO14" s="10">
        <f t="shared" si="4"/>
        <v>0</v>
      </c>
      <c r="AP14" s="73" t="s">
        <v>114</v>
      </c>
      <c r="AQ14" s="71">
        <v>72</v>
      </c>
      <c r="AR14" s="6"/>
    </row>
    <row r="15" spans="1:44" ht="15">
      <c r="A15" s="80">
        <f t="shared" si="5"/>
        <v>6</v>
      </c>
      <c r="B15" s="506"/>
      <c r="C15" s="507"/>
      <c r="D15" s="375"/>
      <c r="E15" s="376"/>
      <c r="F15" s="377"/>
      <c r="G15" s="524"/>
      <c r="H15" s="525"/>
      <c r="I15" s="378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7"/>
      <c r="AG15" s="357"/>
      <c r="AH15" s="381"/>
      <c r="AI15" s="362"/>
      <c r="AL15" s="9">
        <f t="shared" si="6"/>
        <v>10</v>
      </c>
      <c r="AM15" s="10">
        <f t="shared" si="2"/>
        <v>0</v>
      </c>
      <c r="AN15" s="9">
        <f t="shared" si="3"/>
        <v>10</v>
      </c>
      <c r="AO15" s="10">
        <f t="shared" si="4"/>
        <v>0</v>
      </c>
      <c r="AP15" s="73" t="s">
        <v>112</v>
      </c>
      <c r="AQ15" s="71">
        <v>84</v>
      </c>
      <c r="AR15" s="6"/>
    </row>
    <row r="16" spans="1:44" ht="15">
      <c r="A16" s="80">
        <f t="shared" si="5"/>
        <v>7</v>
      </c>
      <c r="B16" s="506"/>
      <c r="C16" s="507"/>
      <c r="D16" s="375"/>
      <c r="E16" s="376"/>
      <c r="F16" s="377"/>
      <c r="G16" s="524"/>
      <c r="H16" s="525"/>
      <c r="I16" s="378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7"/>
      <c r="AG16" s="357"/>
      <c r="AH16" s="381"/>
      <c r="AI16" s="362"/>
      <c r="AL16" s="9">
        <f t="shared" si="6"/>
      </c>
      <c r="AM16" s="10">
        <f t="shared" si="2"/>
      </c>
      <c r="AN16" s="9">
        <f t="shared" si="3"/>
        <v>0</v>
      </c>
      <c r="AO16" s="10">
        <f t="shared" si="4"/>
        <v>0</v>
      </c>
      <c r="AP16" s="9"/>
      <c r="AQ16" s="71">
        <v>96</v>
      </c>
      <c r="AR16" s="6"/>
    </row>
    <row r="17" spans="1:44" ht="12.75">
      <c r="A17" s="80">
        <f t="shared" si="5"/>
        <v>8</v>
      </c>
      <c r="B17" s="492"/>
      <c r="C17" s="493"/>
      <c r="D17" s="371"/>
      <c r="E17" s="372"/>
      <c r="F17" s="373"/>
      <c r="G17" s="494"/>
      <c r="H17" s="495"/>
      <c r="I17" s="374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3"/>
      <c r="AG17" s="356">
        <f t="shared" si="0"/>
      </c>
      <c r="AH17" s="380"/>
      <c r="AI17" s="361">
        <f t="shared" si="1"/>
      </c>
      <c r="AL17" s="9">
        <f t="shared" si="6"/>
      </c>
      <c r="AM17" s="10">
        <f t="shared" si="2"/>
      </c>
      <c r="AN17" s="9">
        <f t="shared" si="3"/>
        <v>0</v>
      </c>
      <c r="AO17" s="10">
        <f t="shared" si="4"/>
        <v>0</v>
      </c>
      <c r="AP17" s="9"/>
      <c r="AQ17" s="18"/>
      <c r="AR17" s="6"/>
    </row>
    <row r="18" spans="1:44" ht="12.75">
      <c r="A18" s="80">
        <f t="shared" si="5"/>
        <v>9</v>
      </c>
      <c r="B18" s="492"/>
      <c r="C18" s="493"/>
      <c r="D18" s="371"/>
      <c r="E18" s="372"/>
      <c r="F18" s="373"/>
      <c r="G18" s="494"/>
      <c r="H18" s="495"/>
      <c r="I18" s="374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3"/>
      <c r="AG18" s="356">
        <f t="shared" si="0"/>
      </c>
      <c r="AH18" s="380"/>
      <c r="AI18" s="361">
        <f t="shared" si="1"/>
      </c>
      <c r="AL18" s="9">
        <f t="shared" si="6"/>
      </c>
      <c r="AM18" s="10">
        <f t="shared" si="2"/>
      </c>
      <c r="AN18" s="9">
        <f t="shared" si="3"/>
        <v>0</v>
      </c>
      <c r="AO18" s="10">
        <f t="shared" si="4"/>
        <v>0</v>
      </c>
      <c r="AP18" s="9"/>
      <c r="AQ18" s="18"/>
      <c r="AR18" s="6"/>
    </row>
    <row r="19" spans="1:44" ht="12.75">
      <c r="A19" s="80">
        <f t="shared" si="5"/>
        <v>10</v>
      </c>
      <c r="B19" s="492"/>
      <c r="C19" s="493"/>
      <c r="D19" s="371"/>
      <c r="E19" s="372"/>
      <c r="F19" s="373"/>
      <c r="G19" s="494"/>
      <c r="H19" s="495"/>
      <c r="I19" s="374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3"/>
      <c r="AG19" s="356">
        <f t="shared" si="0"/>
      </c>
      <c r="AH19" s="380"/>
      <c r="AI19" s="361">
        <f t="shared" si="1"/>
      </c>
      <c r="AL19" s="9">
        <f t="shared" si="6"/>
      </c>
      <c r="AM19" s="10">
        <f t="shared" si="2"/>
      </c>
      <c r="AN19" s="9">
        <f t="shared" si="3"/>
        <v>0</v>
      </c>
      <c r="AO19" s="10">
        <f t="shared" si="4"/>
        <v>0</v>
      </c>
      <c r="AP19" s="75"/>
      <c r="AQ19" s="18"/>
      <c r="AR19" s="6"/>
    </row>
    <row r="20" spans="1:44" ht="12.75">
      <c r="A20" s="80">
        <f t="shared" si="5"/>
        <v>11</v>
      </c>
      <c r="B20" s="492"/>
      <c r="C20" s="493"/>
      <c r="D20" s="371"/>
      <c r="E20" s="372"/>
      <c r="F20" s="373"/>
      <c r="G20" s="494"/>
      <c r="H20" s="495"/>
      <c r="I20" s="374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3"/>
      <c r="AG20" s="356">
        <f t="shared" si="0"/>
      </c>
      <c r="AH20" s="380"/>
      <c r="AI20" s="361">
        <f t="shared" si="1"/>
      </c>
      <c r="AL20" s="9">
        <f t="shared" si="6"/>
      </c>
      <c r="AM20" s="10">
        <f t="shared" si="2"/>
      </c>
      <c r="AN20" s="9">
        <f t="shared" si="3"/>
        <v>0</v>
      </c>
      <c r="AO20" s="10">
        <f t="shared" si="4"/>
        <v>0</v>
      </c>
      <c r="AP20" s="75"/>
      <c r="AQ20" s="18"/>
      <c r="AR20" s="6"/>
    </row>
    <row r="21" spans="1:44" ht="12.75">
      <c r="A21" s="80">
        <f t="shared" si="5"/>
        <v>12</v>
      </c>
      <c r="B21" s="492"/>
      <c r="C21" s="493"/>
      <c r="D21" s="371"/>
      <c r="E21" s="372"/>
      <c r="F21" s="373"/>
      <c r="G21" s="494"/>
      <c r="H21" s="495"/>
      <c r="I21" s="374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3"/>
      <c r="AG21" s="356">
        <f t="shared" si="0"/>
      </c>
      <c r="AH21" s="380"/>
      <c r="AI21" s="361">
        <f t="shared" si="1"/>
      </c>
      <c r="AL21" s="9">
        <f t="shared" si="6"/>
      </c>
      <c r="AM21" s="10">
        <f t="shared" si="2"/>
      </c>
      <c r="AN21" s="9">
        <f t="shared" si="3"/>
        <v>0</v>
      </c>
      <c r="AO21" s="10">
        <f t="shared" si="4"/>
        <v>0</v>
      </c>
      <c r="AP21" s="75"/>
      <c r="AQ21" s="18"/>
      <c r="AR21" s="6"/>
    </row>
    <row r="22" spans="1:43" ht="12.75">
      <c r="A22" s="80">
        <f t="shared" si="5"/>
        <v>13</v>
      </c>
      <c r="B22" s="492"/>
      <c r="C22" s="493"/>
      <c r="D22" s="371"/>
      <c r="E22" s="372"/>
      <c r="F22" s="373"/>
      <c r="G22" s="494"/>
      <c r="H22" s="495"/>
      <c r="I22" s="374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3"/>
      <c r="AG22" s="356">
        <f t="shared" si="0"/>
      </c>
      <c r="AH22" s="380"/>
      <c r="AI22" s="361">
        <f t="shared" si="1"/>
      </c>
      <c r="AL22" s="9">
        <f t="shared" si="6"/>
      </c>
      <c r="AM22" s="10">
        <f t="shared" si="2"/>
      </c>
      <c r="AN22" s="9">
        <f t="shared" si="3"/>
        <v>0</v>
      </c>
      <c r="AO22" s="10">
        <f t="shared" si="4"/>
        <v>0</v>
      </c>
      <c r="AP22" s="75"/>
      <c r="AQ22" s="18"/>
    </row>
    <row r="23" spans="1:43" ht="12.75">
      <c r="A23" s="80">
        <f t="shared" si="5"/>
        <v>14</v>
      </c>
      <c r="B23" s="492"/>
      <c r="C23" s="493"/>
      <c r="D23" s="371"/>
      <c r="E23" s="372"/>
      <c r="F23" s="373"/>
      <c r="G23" s="494"/>
      <c r="H23" s="495"/>
      <c r="I23" s="374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3"/>
      <c r="AG23" s="358">
        <f t="shared" si="0"/>
      </c>
      <c r="AH23" s="380"/>
      <c r="AI23" s="361">
        <f t="shared" si="1"/>
      </c>
      <c r="AL23" s="9">
        <f t="shared" si="6"/>
      </c>
      <c r="AM23" s="10">
        <f t="shared" si="2"/>
      </c>
      <c r="AN23" s="9">
        <f t="shared" si="3"/>
        <v>0</v>
      </c>
      <c r="AO23" s="10">
        <f t="shared" si="4"/>
        <v>0</v>
      </c>
      <c r="AP23" s="75"/>
      <c r="AQ23" s="18"/>
    </row>
    <row r="24" spans="1:43" ht="12.75">
      <c r="A24" s="80">
        <f t="shared" si="5"/>
        <v>15</v>
      </c>
      <c r="B24" s="492"/>
      <c r="C24" s="493"/>
      <c r="D24" s="371"/>
      <c r="E24" s="372"/>
      <c r="F24" s="373"/>
      <c r="G24" s="494"/>
      <c r="H24" s="495"/>
      <c r="I24" s="374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3"/>
      <c r="AG24" s="358">
        <f t="shared" si="0"/>
      </c>
      <c r="AH24" s="380"/>
      <c r="AI24" s="361">
        <f t="shared" si="1"/>
      </c>
      <c r="AL24" s="9">
        <f t="shared" si="6"/>
      </c>
      <c r="AM24" s="10">
        <f t="shared" si="2"/>
      </c>
      <c r="AN24" s="9">
        <f t="shared" si="3"/>
        <v>0</v>
      </c>
      <c r="AO24" s="10">
        <f t="shared" si="4"/>
        <v>0</v>
      </c>
      <c r="AP24" s="75"/>
      <c r="AQ24" s="18"/>
    </row>
    <row r="25" spans="1:43" ht="12.75">
      <c r="A25" s="80">
        <f t="shared" si="5"/>
        <v>16</v>
      </c>
      <c r="B25" s="492"/>
      <c r="C25" s="493"/>
      <c r="D25" s="371"/>
      <c r="E25" s="372"/>
      <c r="F25" s="373"/>
      <c r="G25" s="494"/>
      <c r="H25" s="495"/>
      <c r="I25" s="374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3"/>
      <c r="AG25" s="358">
        <f t="shared" si="0"/>
      </c>
      <c r="AH25" s="380"/>
      <c r="AI25" s="361">
        <f t="shared" si="1"/>
      </c>
      <c r="AL25" s="9">
        <f t="shared" si="6"/>
      </c>
      <c r="AM25" s="10">
        <f t="shared" si="2"/>
      </c>
      <c r="AN25" s="9">
        <f t="shared" si="3"/>
        <v>0</v>
      </c>
      <c r="AO25" s="10">
        <f t="shared" si="4"/>
        <v>0</v>
      </c>
      <c r="AP25" s="75"/>
      <c r="AQ25" s="18"/>
    </row>
    <row r="26" spans="1:43" ht="12.75">
      <c r="A26" s="80">
        <f t="shared" si="5"/>
        <v>17</v>
      </c>
      <c r="B26" s="492"/>
      <c r="C26" s="493"/>
      <c r="D26" s="371"/>
      <c r="E26" s="372"/>
      <c r="F26" s="373"/>
      <c r="G26" s="494"/>
      <c r="H26" s="495"/>
      <c r="I26" s="374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3"/>
      <c r="AG26" s="358">
        <f t="shared" si="0"/>
      </c>
      <c r="AH26" s="380"/>
      <c r="AI26" s="361">
        <f t="shared" si="1"/>
      </c>
      <c r="AL26" s="9">
        <f t="shared" si="6"/>
      </c>
      <c r="AM26" s="10">
        <f t="shared" si="2"/>
      </c>
      <c r="AN26" s="9">
        <f t="shared" si="3"/>
        <v>0</v>
      </c>
      <c r="AO26" s="10">
        <f t="shared" si="4"/>
        <v>0</v>
      </c>
      <c r="AP26" s="75"/>
      <c r="AQ26" s="18"/>
    </row>
    <row r="27" spans="1:43" ht="12.75">
      <c r="A27" s="80">
        <f t="shared" si="5"/>
        <v>18</v>
      </c>
      <c r="B27" s="492"/>
      <c r="C27" s="493"/>
      <c r="D27" s="371"/>
      <c r="E27" s="372"/>
      <c r="F27" s="373"/>
      <c r="G27" s="494"/>
      <c r="H27" s="495"/>
      <c r="I27" s="374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3"/>
      <c r="AG27" s="358">
        <f t="shared" si="0"/>
      </c>
      <c r="AH27" s="380"/>
      <c r="AI27" s="361">
        <f t="shared" si="1"/>
      </c>
      <c r="AL27" s="9">
        <f t="shared" si="6"/>
      </c>
      <c r="AM27" s="10">
        <f t="shared" si="2"/>
      </c>
      <c r="AN27" s="9">
        <f t="shared" si="3"/>
        <v>0</v>
      </c>
      <c r="AO27" s="10">
        <f t="shared" si="4"/>
        <v>0</v>
      </c>
      <c r="AP27" s="75"/>
      <c r="AQ27" s="18"/>
    </row>
    <row r="28" spans="1:43" ht="12.75">
      <c r="A28" s="80">
        <f t="shared" si="5"/>
        <v>19</v>
      </c>
      <c r="B28" s="492"/>
      <c r="C28" s="493"/>
      <c r="D28" s="371"/>
      <c r="E28" s="372"/>
      <c r="F28" s="373"/>
      <c r="G28" s="494"/>
      <c r="H28" s="495"/>
      <c r="I28" s="374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3"/>
      <c r="AG28" s="358">
        <f t="shared" si="0"/>
      </c>
      <c r="AH28" s="380"/>
      <c r="AI28" s="361">
        <f t="shared" si="1"/>
      </c>
      <c r="AL28" s="9">
        <f t="shared" si="6"/>
      </c>
      <c r="AM28" s="10">
        <f t="shared" si="2"/>
      </c>
      <c r="AN28" s="9">
        <f t="shared" si="3"/>
        <v>0</v>
      </c>
      <c r="AO28" s="10">
        <f t="shared" si="4"/>
        <v>0</v>
      </c>
      <c r="AP28" s="76"/>
      <c r="AQ28" s="18"/>
    </row>
    <row r="29" spans="1:43" ht="12.75">
      <c r="A29" s="80">
        <f t="shared" si="5"/>
        <v>20</v>
      </c>
      <c r="B29" s="492"/>
      <c r="C29" s="493"/>
      <c r="D29" s="371"/>
      <c r="E29" s="372"/>
      <c r="F29" s="373"/>
      <c r="G29" s="494"/>
      <c r="H29" s="495"/>
      <c r="I29" s="374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3"/>
      <c r="AG29" s="358">
        <f t="shared" si="0"/>
      </c>
      <c r="AH29" s="380"/>
      <c r="AI29" s="361">
        <f t="shared" si="1"/>
      </c>
      <c r="AL29" s="9">
        <f t="shared" si="6"/>
      </c>
      <c r="AM29" s="10">
        <f t="shared" si="2"/>
      </c>
      <c r="AN29" s="9">
        <f t="shared" si="3"/>
        <v>0</v>
      </c>
      <c r="AO29" s="10">
        <f t="shared" si="4"/>
        <v>0</v>
      </c>
      <c r="AP29" s="75"/>
      <c r="AQ29" s="18"/>
    </row>
    <row r="30" spans="1:43" ht="12.75">
      <c r="A30" s="80">
        <f t="shared" si="5"/>
        <v>21</v>
      </c>
      <c r="B30" s="492"/>
      <c r="C30" s="493"/>
      <c r="D30" s="371"/>
      <c r="E30" s="372"/>
      <c r="F30" s="373"/>
      <c r="G30" s="494"/>
      <c r="H30" s="495"/>
      <c r="I30" s="374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3"/>
      <c r="AG30" s="358">
        <f t="shared" si="0"/>
      </c>
      <c r="AH30" s="380"/>
      <c r="AI30" s="361">
        <f t="shared" si="1"/>
      </c>
      <c r="AL30" s="9">
        <f t="shared" si="6"/>
      </c>
      <c r="AM30" s="10">
        <f t="shared" si="2"/>
      </c>
      <c r="AN30" s="9">
        <f t="shared" si="3"/>
        <v>0</v>
      </c>
      <c r="AO30" s="10">
        <f t="shared" si="4"/>
        <v>0</v>
      </c>
      <c r="AP30" s="75"/>
      <c r="AQ30" s="18"/>
    </row>
    <row r="31" spans="1:43" ht="12.75">
      <c r="A31" s="80">
        <f t="shared" si="5"/>
        <v>22</v>
      </c>
      <c r="B31" s="492"/>
      <c r="C31" s="493"/>
      <c r="D31" s="371"/>
      <c r="E31" s="372"/>
      <c r="F31" s="373"/>
      <c r="G31" s="494"/>
      <c r="H31" s="495"/>
      <c r="I31" s="374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3"/>
      <c r="AG31" s="358">
        <f t="shared" si="0"/>
      </c>
      <c r="AH31" s="380"/>
      <c r="AI31" s="361">
        <f t="shared" si="1"/>
      </c>
      <c r="AL31" s="9">
        <f t="shared" si="6"/>
      </c>
      <c r="AM31" s="10">
        <f t="shared" si="2"/>
      </c>
      <c r="AN31" s="9">
        <f t="shared" si="3"/>
        <v>0</v>
      </c>
      <c r="AO31" s="10">
        <f t="shared" si="4"/>
        <v>0</v>
      </c>
      <c r="AP31" s="75"/>
      <c r="AQ31" s="18"/>
    </row>
    <row r="32" spans="1:43" ht="12.75">
      <c r="A32" s="80">
        <f t="shared" si="5"/>
        <v>23</v>
      </c>
      <c r="B32" s="492"/>
      <c r="C32" s="493"/>
      <c r="D32" s="371"/>
      <c r="E32" s="372"/>
      <c r="F32" s="373"/>
      <c r="G32" s="494"/>
      <c r="H32" s="495"/>
      <c r="I32" s="374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3"/>
      <c r="AG32" s="358">
        <f t="shared" si="0"/>
      </c>
      <c r="AH32" s="380"/>
      <c r="AI32" s="361">
        <f t="shared" si="1"/>
      </c>
      <c r="AL32" s="9">
        <f t="shared" si="6"/>
      </c>
      <c r="AM32" s="10">
        <f t="shared" si="2"/>
      </c>
      <c r="AN32" s="9">
        <f t="shared" si="3"/>
        <v>0</v>
      </c>
      <c r="AO32" s="10">
        <f t="shared" si="4"/>
        <v>0</v>
      </c>
      <c r="AP32" s="75"/>
      <c r="AQ32" s="18"/>
    </row>
    <row r="33" spans="1:43" ht="12.75">
      <c r="A33" s="80">
        <f t="shared" si="5"/>
        <v>24</v>
      </c>
      <c r="B33" s="492"/>
      <c r="C33" s="493"/>
      <c r="D33" s="371"/>
      <c r="E33" s="372"/>
      <c r="F33" s="373"/>
      <c r="G33" s="494"/>
      <c r="H33" s="495"/>
      <c r="I33" s="374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3"/>
      <c r="AG33" s="358">
        <f t="shared" si="0"/>
      </c>
      <c r="AH33" s="380"/>
      <c r="AI33" s="361">
        <f t="shared" si="1"/>
      </c>
      <c r="AL33" s="9">
        <f t="shared" si="6"/>
      </c>
      <c r="AM33" s="10">
        <f t="shared" si="2"/>
      </c>
      <c r="AN33" s="9">
        <f t="shared" si="3"/>
        <v>0</v>
      </c>
      <c r="AO33" s="10">
        <f t="shared" si="4"/>
        <v>0</v>
      </c>
      <c r="AP33" s="75"/>
      <c r="AQ33" s="18"/>
    </row>
    <row r="34" spans="1:43" ht="27" thickBot="1">
      <c r="A34" s="508" t="s">
        <v>294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  <c r="AC34" s="509"/>
      <c r="AD34" s="509"/>
      <c r="AE34" s="509"/>
      <c r="AF34" s="510"/>
      <c r="AG34" s="270">
        <f>SUM(AG10:AG33)</f>
        <v>780</v>
      </c>
      <c r="AH34" s="382"/>
      <c r="AI34" s="383">
        <f t="shared" si="1"/>
      </c>
      <c r="AL34" s="9">
        <f t="shared" si="6"/>
      </c>
      <c r="AM34" s="10">
        <f t="shared" si="2"/>
      </c>
      <c r="AN34" s="9">
        <f t="shared" si="3"/>
        <v>0</v>
      </c>
      <c r="AO34" s="10">
        <f t="shared" si="4"/>
        <v>0</v>
      </c>
      <c r="AP34" s="75"/>
      <c r="AQ34" s="18"/>
    </row>
    <row r="35" spans="1:35" ht="24.75" customHeight="1" thickBot="1">
      <c r="A35" s="271"/>
      <c r="B35" s="272"/>
      <c r="C35" s="273"/>
      <c r="D35" s="273"/>
      <c r="E35" s="273"/>
      <c r="F35" s="273"/>
      <c r="G35" s="272"/>
      <c r="H35" s="272"/>
      <c r="I35" s="511" t="s">
        <v>113</v>
      </c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511"/>
      <c r="Z35" s="511"/>
      <c r="AA35" s="511"/>
      <c r="AB35" s="511"/>
      <c r="AC35" s="511"/>
      <c r="AD35" s="511"/>
      <c r="AE35" s="511"/>
      <c r="AF35" s="511"/>
      <c r="AG35" s="512"/>
      <c r="AH35" s="513">
        <f>IF(SUM(AI10:AI34)&lt;MAX(E10:E34),MAX(E10:E34),SUM(AI10:AI34))</f>
        <v>138</v>
      </c>
      <c r="AI35" s="514"/>
    </row>
  </sheetData>
  <sheetProtection password="B449" sheet="1" selectLockedCells="1"/>
  <mergeCells count="62">
    <mergeCell ref="AH8:AI8"/>
    <mergeCell ref="AN9:AO9"/>
    <mergeCell ref="AL9:AM9"/>
    <mergeCell ref="AL8:AQ8"/>
    <mergeCell ref="G15:H15"/>
    <mergeCell ref="G24:H24"/>
    <mergeCell ref="G23:H23"/>
    <mergeCell ref="G21:H21"/>
    <mergeCell ref="G17:H17"/>
    <mergeCell ref="G16:H16"/>
    <mergeCell ref="G22:H22"/>
    <mergeCell ref="G26:H26"/>
    <mergeCell ref="G27:H27"/>
    <mergeCell ref="AH35:AI35"/>
    <mergeCell ref="G25:H25"/>
    <mergeCell ref="G13:H13"/>
    <mergeCell ref="G20:H20"/>
    <mergeCell ref="G19:H19"/>
    <mergeCell ref="G18:H18"/>
    <mergeCell ref="B30:C30"/>
    <mergeCell ref="B31:C31"/>
    <mergeCell ref="B32:C32"/>
    <mergeCell ref="B28:C28"/>
    <mergeCell ref="I35:AG35"/>
    <mergeCell ref="G31:H31"/>
    <mergeCell ref="G32:H32"/>
    <mergeCell ref="G33:H33"/>
    <mergeCell ref="B21:C21"/>
    <mergeCell ref="B22:C22"/>
    <mergeCell ref="B18:C18"/>
    <mergeCell ref="B20:C20"/>
    <mergeCell ref="A34:AF34"/>
    <mergeCell ref="B33:C33"/>
    <mergeCell ref="B29:C29"/>
    <mergeCell ref="G28:H28"/>
    <mergeCell ref="G29:H29"/>
    <mergeCell ref="G30:H30"/>
    <mergeCell ref="B25:C25"/>
    <mergeCell ref="B26:C26"/>
    <mergeCell ref="B27:C27"/>
    <mergeCell ref="G8:H9"/>
    <mergeCell ref="B13:C13"/>
    <mergeCell ref="B14:C14"/>
    <mergeCell ref="B15:C15"/>
    <mergeCell ref="B16:C16"/>
    <mergeCell ref="B23:C23"/>
    <mergeCell ref="B24:C24"/>
    <mergeCell ref="B17:C17"/>
    <mergeCell ref="G12:H12"/>
    <mergeCell ref="G11:H11"/>
    <mergeCell ref="G14:H14"/>
    <mergeCell ref="B10:C10"/>
    <mergeCell ref="B19:C19"/>
    <mergeCell ref="G10:H10"/>
    <mergeCell ref="B11:C11"/>
    <mergeCell ref="B12:C12"/>
    <mergeCell ref="AG8:AG9"/>
    <mergeCell ref="A8:A9"/>
    <mergeCell ref="E8:E9"/>
    <mergeCell ref="F8:F9"/>
    <mergeCell ref="D8:D9"/>
    <mergeCell ref="B8:C9"/>
  </mergeCells>
  <dataValidations count="1">
    <dataValidation type="list" allowBlank="1" showInputMessage="1" showErrorMessage="1" sqref="D10:D33">
      <formula1>$AP$7:$AP$10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  <rowBreaks count="1" manualBreakCount="1">
    <brk id="35" max="34" man="1"/>
  </rowBreaks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B1:AE31"/>
  <sheetViews>
    <sheetView zoomScalePageLayoutView="0" workbookViewId="0" topLeftCell="A8">
      <selection activeCell="AA9" sqref="AA9:AC9"/>
    </sheetView>
  </sheetViews>
  <sheetFormatPr defaultColWidth="2.625" defaultRowHeight="12.75"/>
  <sheetData>
    <row r="1" spans="2:29" ht="19.5">
      <c r="B1" s="91" t="e">
        <f>Company_name</f>
        <v>#REF!</v>
      </c>
      <c r="AC1" s="88" t="s">
        <v>160</v>
      </c>
    </row>
    <row r="3" spans="5:29" ht="12.75">
      <c r="E3" s="90" t="s">
        <v>164</v>
      </c>
      <c r="F3" s="323">
        <f>'Data input'!B5</f>
        <v>0</v>
      </c>
      <c r="AC3" s="5">
        <f>'Data input'!B8</f>
        <v>0</v>
      </c>
    </row>
    <row r="4" spans="5:29" ht="12.75">
      <c r="E4" s="90" t="s">
        <v>163</v>
      </c>
      <c r="F4">
        <f>'Data input'!B6</f>
        <v>0</v>
      </c>
      <c r="Z4" s="526">
        <f>'Data input'!B9</f>
        <v>0</v>
      </c>
      <c r="AA4" s="527"/>
      <c r="AB4" s="527"/>
      <c r="AC4" s="527"/>
    </row>
    <row r="7" spans="2:31" ht="15.75">
      <c r="B7" s="11" t="s">
        <v>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529">
        <v>30</v>
      </c>
      <c r="AB7" s="529"/>
      <c r="AC7" s="529"/>
      <c r="AD7" s="11"/>
      <c r="AE7" s="11"/>
    </row>
    <row r="8" spans="2:31" ht="15.75">
      <c r="B8" s="11" t="s">
        <v>129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530">
        <f>IF('Data input'!B14="0 deg",0,IF('Data input'!B14="15 deg",15,IF('Data input'!B14="30 deg",30,IF('Data input'!B14="45 deg",45,60))))</f>
        <v>30</v>
      </c>
      <c r="AB8" s="530"/>
      <c r="AC8" s="530"/>
      <c r="AD8" s="11"/>
      <c r="AE8" s="11"/>
    </row>
    <row r="9" spans="2:31" ht="15.75">
      <c r="B9" s="11" t="s">
        <v>10</v>
      </c>
      <c r="C9" s="6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531">
        <v>1</v>
      </c>
      <c r="AB9" s="531"/>
      <c r="AC9" s="531"/>
      <c r="AD9" s="11"/>
      <c r="AE9" s="11"/>
    </row>
    <row r="10" spans="2:31" ht="15.75">
      <c r="B10" s="11" t="s">
        <v>8</v>
      </c>
      <c r="C10" s="6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531">
        <v>1.7</v>
      </c>
      <c r="AB10" s="531"/>
      <c r="AC10" s="531"/>
      <c r="AD10" s="11"/>
      <c r="AE10" s="11"/>
    </row>
    <row r="11" spans="2:31" ht="15.75">
      <c r="B11" s="11"/>
      <c r="C11" s="6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65"/>
      <c r="AB11" s="66"/>
      <c r="AC11" s="66"/>
      <c r="AD11" s="11"/>
      <c r="AE11" s="11"/>
    </row>
    <row r="12" spans="2:31" ht="15.75">
      <c r="B12" s="11" t="s">
        <v>7</v>
      </c>
      <c r="C12" s="6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528">
        <f>SIN(AA7*PI()/180)*(AA9)</f>
        <v>0.49999999999999994</v>
      </c>
      <c r="AB12" s="528"/>
      <c r="AC12" s="528"/>
      <c r="AD12" s="11"/>
      <c r="AE12" s="11"/>
    </row>
    <row r="13" spans="2:31" ht="15.75">
      <c r="B13" s="11" t="s">
        <v>90</v>
      </c>
      <c r="C13" s="6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528">
        <f>COS(AA7*PI()/180)*AA9</f>
        <v>0.8660254037844387</v>
      </c>
      <c r="AB13" s="528"/>
      <c r="AC13" s="528"/>
      <c r="AD13" s="11"/>
      <c r="AE13" s="11"/>
    </row>
    <row r="14" spans="2:31" ht="15.75">
      <c r="B14" s="11" t="s">
        <v>130</v>
      </c>
      <c r="C14" s="6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528">
        <f>AA12/TAN(AA8*PI()/180)</f>
        <v>0.8660254037844386</v>
      </c>
      <c r="AB14" s="528"/>
      <c r="AC14" s="528"/>
      <c r="AD14" s="11"/>
      <c r="AE14" s="11"/>
    </row>
    <row r="15" spans="2:31" ht="15.75">
      <c r="B15" s="11" t="s">
        <v>131</v>
      </c>
      <c r="C15" s="6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528">
        <f>AA13+AA14</f>
        <v>1.7320508075688772</v>
      </c>
      <c r="AB15" s="528"/>
      <c r="AC15" s="528"/>
      <c r="AD15" s="11"/>
      <c r="AE15" s="11"/>
    </row>
    <row r="16" spans="2:31" ht="15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2:31" ht="15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2:31" ht="15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2:31" ht="15.7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2:31" ht="15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2:31" ht="15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ht="15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2:31" ht="15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2:31" ht="15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2:31" ht="15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2:31" ht="15.7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2:31" ht="15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2:31" ht="15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2:31" ht="15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2:31" ht="15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2:31" ht="15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</sheetData>
  <sheetProtection password="B449" sheet="1" selectLockedCells="1"/>
  <mergeCells count="9">
    <mergeCell ref="Z4:AC4"/>
    <mergeCell ref="AA15:AC15"/>
    <mergeCell ref="AA7:AC7"/>
    <mergeCell ref="AA8:AC8"/>
    <mergeCell ref="AA9:AC9"/>
    <mergeCell ref="AA14:AC14"/>
    <mergeCell ref="AA13:AC13"/>
    <mergeCell ref="AA10:AC10"/>
    <mergeCell ref="AA12:AC12"/>
  </mergeCells>
  <printOptions/>
  <pageMargins left="0.787401575" right="0.787401575" top="0.984251969" bottom="0.984251969" header="0.4921259845" footer="0.4921259845"/>
  <pageSetup horizontalDpi="600" verticalDpi="600" orientation="portrait" paperSize="9" scale="91" r:id="rId3"/>
  <legacyDrawing r:id="rId2"/>
  <oleObjects>
    <oleObject progId="CorelDRAW.Graphic.12" shapeId="14115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</dc:creator>
  <cp:keywords/>
  <dc:description/>
  <cp:lastModifiedBy>Muhammad Asad Saleem</cp:lastModifiedBy>
  <cp:lastPrinted>2014-06-25T05:47:50Z</cp:lastPrinted>
  <dcterms:created xsi:type="dcterms:W3CDTF">2009-11-11T12:14:54Z</dcterms:created>
  <dcterms:modified xsi:type="dcterms:W3CDTF">2014-08-08T06:02:36Z</dcterms:modified>
  <cp:category/>
  <cp:version/>
  <cp:contentType/>
  <cp:contentStatus/>
</cp:coreProperties>
</file>